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updateLinks="never" codeName="ThisWorkbook"/>
  <mc:AlternateContent xmlns:mc="http://schemas.openxmlformats.org/markup-compatibility/2006">
    <mc:Choice Requires="x15">
      <x15ac:absPath xmlns:x15ac="http://schemas.microsoft.com/office/spreadsheetml/2010/11/ac" url="\\pc-server\Panelclaw\Operations\Product Drawings\994 Series - Forms - Technical Services\"/>
    </mc:Choice>
  </mc:AlternateContent>
  <xr:revisionPtr revIDLastSave="0" documentId="13_ncr:1_{7D800B0D-A3AF-408B-A73F-84FB95AB1D75}" xr6:coauthVersionLast="45" xr6:coauthVersionMax="45" xr10:uidLastSave="{00000000-0000-0000-0000-000000000000}"/>
  <workbookProtection workbookAlgorithmName="SHA-512" workbookHashValue="YK8Y9JRz9ABRUgZBoLS6IJbF66frgvy9XJeQAt9RfO6q9PO2D/x/uFOqr5L2bM50P3wMJIv29Sp8uUd80w2VrA==" workbookSaltValue="OhXu777/tLYiutuzYzbvXA==" workbookSpinCount="100000" lockStructure="1"/>
  <bookViews>
    <workbookView xWindow="-120" yWindow="-120" windowWidth="29040" windowHeight="15840" xr2:uid="{00000000-000D-0000-FFFF-FFFF00000000}"/>
  </bookViews>
  <sheets>
    <sheet name="Flat Roof" sheetId="4" r:id="rId1"/>
    <sheet name="Lists" sheetId="1" state="hidden" r:id="rId2"/>
    <sheet name="Images" sheetId="5" state="hidden" r:id="rId3"/>
    <sheet name="HIDDEN CALC" sheetId="7" state="hidden" r:id="rId4"/>
  </sheets>
  <externalReferences>
    <externalReference r:id="rId5"/>
  </externalReferences>
  <definedNames>
    <definedName name="CompanyRegion">Lists!$F$3</definedName>
    <definedName name="CompanyState">INDEX(tbl_choices[],1,State_col_num) : INDEX(tbl_choices[],COUNTA(State_col),State_col_num)</definedName>
    <definedName name="Countries">tbl_choices[#Headers]</definedName>
    <definedName name="ModuleFireType">Lists!$K$2:$K$6</definedName>
    <definedName name="prod_sel">Lists!$F$10</definedName>
    <definedName name="ProjectRegion">Lists!$G$3</definedName>
    <definedName name="ProjectState">INDEX(tbl_choices[],1,State2_col_num) : INDEX(tbl_choices[],COUNTA(State2_col),State2_col_num)</definedName>
    <definedName name="row_slec">Lists!$E$12</definedName>
    <definedName name="rowselc">Lists!$E$12</definedName>
    <definedName name="State_col">INDEX(tbl_choices[],,State_col_num)</definedName>
    <definedName name="State_col_num">MATCH(CompanyRegion,Countries,0)</definedName>
    <definedName name="State2_col">INDEX(tbl_choices[],,State2_col_num)</definedName>
    <definedName name="State2_col_num">MATCH(ProjectRegion,Countries,0)</definedName>
    <definedName name="States">INDEX(tbl_choices[],,MATCH(CompanyRegion,Countries,0))</definedName>
    <definedName name="States2">INDEX(tbl_choices[],,MATCH(ProjectRegion,Countries,0))</definedName>
    <definedName name="tilt_sel">Lists!$F$8</definedName>
    <definedName name="Tilt1">INDIRECT(Images!$J$3)</definedName>
    <definedName name="Tilt2">INDIRECT(Images!$J$4)</definedName>
    <definedName name="Z_FD3D3B2F_F06A_41C6_82FB_F1203E12CB23_.wvu.PrintArea" localSheetId="0" hidden="1">'Flat Roof'!$A$1:$L$156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0" i="7" l="1"/>
  <c r="L59" i="7"/>
  <c r="L58" i="7"/>
  <c r="L57" i="7"/>
  <c r="L54" i="7"/>
  <c r="L52" i="7"/>
  <c r="K52" i="7"/>
  <c r="L51" i="7"/>
  <c r="K51" i="7"/>
  <c r="L50" i="7"/>
  <c r="L49" i="7"/>
  <c r="L48" i="7"/>
  <c r="L46" i="7"/>
  <c r="L45" i="7"/>
  <c r="L44" i="7"/>
  <c r="L43" i="7"/>
  <c r="L42" i="7"/>
  <c r="K42" i="7"/>
  <c r="L41" i="7"/>
  <c r="K41" i="7"/>
  <c r="L40" i="7"/>
  <c r="K40" i="7"/>
  <c r="L39" i="7"/>
  <c r="L38" i="7"/>
  <c r="L37" i="7"/>
  <c r="L36" i="7"/>
  <c r="L35" i="7"/>
  <c r="L34" i="7"/>
  <c r="L33" i="7"/>
  <c r="L31" i="7"/>
  <c r="L29" i="7"/>
  <c r="L28" i="7"/>
  <c r="L27" i="7"/>
  <c r="L26" i="7"/>
  <c r="L25" i="7"/>
  <c r="L23" i="7"/>
  <c r="L21" i="7"/>
  <c r="L20" i="7"/>
  <c r="L19" i="7"/>
  <c r="L17" i="7"/>
  <c r="L16" i="7"/>
  <c r="L15" i="7"/>
  <c r="L14" i="7"/>
  <c r="L13" i="7"/>
  <c r="L12" i="7"/>
  <c r="L10" i="7"/>
  <c r="L8" i="7"/>
  <c r="L7" i="7"/>
  <c r="L6" i="7"/>
  <c r="L5" i="7"/>
  <c r="L4" i="7"/>
  <c r="L3" i="7"/>
  <c r="J4" i="5"/>
  <c r="I3" i="5"/>
  <c r="N41" i="1"/>
  <c r="N40" i="1"/>
  <c r="N30" i="1"/>
  <c r="N29" i="1"/>
  <c r="I8" i="1"/>
  <c r="J3" i="5" s="1"/>
  <c r="G3" i="1"/>
  <c r="F3" i="1"/>
  <c r="D74" i="4"/>
  <c r="C54" i="4"/>
  <c r="H53" i="4"/>
  <c r="C53" i="4"/>
  <c r="D52" i="4"/>
  <c r="G51" i="4"/>
  <c r="D51" i="4"/>
  <c r="J48" i="4"/>
  <c r="F48" i="4"/>
  <c r="C48" i="4"/>
  <c r="B44" i="4"/>
  <c r="C43" i="4"/>
  <c r="G42" i="4"/>
  <c r="J41" i="4"/>
  <c r="F41" i="4"/>
  <c r="K40" i="4"/>
  <c r="C29" i="4"/>
  <c r="L28" i="4"/>
  <c r="F25" i="4"/>
  <c r="D25" i="4"/>
  <c r="F24" i="4"/>
  <c r="D24" i="4"/>
  <c r="F23" i="4"/>
  <c r="D23" i="4"/>
  <c r="F22" i="4"/>
  <c r="D22" i="4"/>
  <c r="K19" i="4"/>
  <c r="I19" i="4"/>
  <c r="K10" i="4"/>
  <c r="I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Pola Arsanious</author>
    <author xml:space="preserve"> John de Papp</author>
    <author>Michael Heinrich</author>
  </authors>
  <commentList>
    <comment ref="A42" authorId="0" shapeId="0" xr:uid="{00000000-0006-0000-0000-000001000000}">
      <text>
        <r>
          <rPr>
            <b/>
            <sz val="9"/>
            <color indexed="81"/>
            <rFont val="Tahoma"/>
            <family val="2"/>
          </rPr>
          <t xml:space="preserve">Only applicable to single ply membranes </t>
        </r>
      </text>
    </comment>
    <comment ref="C48" authorId="1" shapeId="0" xr:uid="{00000000-0006-0000-0000-000002000000}">
      <text>
        <r>
          <rPr>
            <b/>
            <sz val="8"/>
            <color indexed="81"/>
            <rFont val="Tahoma"/>
            <family val="2"/>
          </rPr>
          <t>Please provide any roof loading information including distributed weight.</t>
        </r>
      </text>
    </comment>
    <comment ref="F48" authorId="2" shapeId="0" xr:uid="{00000000-0006-0000-0000-000003000000}">
      <text>
        <r>
          <rPr>
            <b/>
            <sz val="8"/>
            <color indexed="81"/>
            <rFont val="Tahoma"/>
            <family val="2"/>
          </rPr>
          <t>Please provide any roof loading information including point loading limitations.</t>
        </r>
      </text>
    </comment>
    <comment ref="D51" authorId="1" shapeId="0" xr:uid="{00000000-0006-0000-0000-000004000000}">
      <text>
        <r>
          <rPr>
            <b/>
            <sz val="8"/>
            <color indexed="81"/>
            <rFont val="Tahoma"/>
            <family val="2"/>
          </rPr>
          <t>If the array is situated on multiple roof areas with different heights, lengths and parapets, please provide the information for each area.</t>
        </r>
      </text>
    </comment>
    <comment ref="G51" authorId="0" shapeId="0" xr:uid="{00000000-0006-0000-0000-000005000000}">
      <text>
        <r>
          <rPr>
            <b/>
            <sz val="9"/>
            <color indexed="81"/>
            <rFont val="Tahoma"/>
            <family val="2"/>
          </rPr>
          <t xml:space="preserve">If parapet height varies around the roof perimeter please provide all details in project notes section </t>
        </r>
      </text>
    </comment>
    <comment ref="D74" authorId="1" shapeId="0" xr:uid="{00000000-0006-0000-0000-000006000000}">
      <text>
        <r>
          <rPr>
            <b/>
            <sz val="8"/>
            <color indexed="81"/>
            <rFont val="Tahoma"/>
            <family val="2"/>
          </rPr>
          <t>Please record setback dimensions (distance from roof edge to edge of array) if not shown on layout drawing.</t>
        </r>
      </text>
    </comment>
    <comment ref="D75" authorId="1" shapeId="0" xr:uid="{00000000-0006-0000-0000-000007000000}">
      <text>
        <r>
          <rPr>
            <b/>
            <sz val="8"/>
            <color indexed="81"/>
            <rFont val="Tahoma"/>
            <family val="2"/>
          </rPr>
          <t>If layout not provided, please describe any walkway and access requirements.</t>
        </r>
      </text>
    </comment>
  </commentList>
</comments>
</file>

<file path=xl/sharedStrings.xml><?xml version="1.0" encoding="utf-8"?>
<sst xmlns="http://schemas.openxmlformats.org/spreadsheetml/2006/main" count="272" uniqueCount="234">
  <si>
    <t>Ballast</t>
  </si>
  <si>
    <t>Provide block weight:</t>
  </si>
  <si>
    <t>Company</t>
  </si>
  <si>
    <t>Company Name:</t>
  </si>
  <si>
    <t>City:</t>
  </si>
  <si>
    <t>NJ</t>
  </si>
  <si>
    <t>Email:</t>
  </si>
  <si>
    <t>Phone:</t>
  </si>
  <si>
    <t>Project</t>
  </si>
  <si>
    <t>AK</t>
  </si>
  <si>
    <t>Country:</t>
  </si>
  <si>
    <t>USA</t>
  </si>
  <si>
    <t>Manufacturer:</t>
  </si>
  <si>
    <t>Model:</t>
  </si>
  <si>
    <t>Number of Modules:</t>
  </si>
  <si>
    <t>Modules per String:</t>
  </si>
  <si>
    <t xml:space="preserve"> </t>
  </si>
  <si>
    <t>Array Output (kW DC):</t>
  </si>
  <si>
    <t>Roof</t>
  </si>
  <si>
    <t>Age (yrs):</t>
  </si>
  <si>
    <t>Pitch (degrees):</t>
  </si>
  <si>
    <t>Membrane Composition:</t>
  </si>
  <si>
    <t>Roof Structure Type &amp; Material:</t>
  </si>
  <si>
    <t>Building</t>
  </si>
  <si>
    <t xml:space="preserve">U-Anchor 2400™ </t>
  </si>
  <si>
    <t>Other</t>
  </si>
  <si>
    <t>Array Layout</t>
  </si>
  <si>
    <t xml:space="preserve"> Access Requirements:</t>
  </si>
  <si>
    <t>Project Notes</t>
  </si>
  <si>
    <t>Permitting Body / AHJ:</t>
  </si>
  <si>
    <t>AL</t>
  </si>
  <si>
    <t>AS</t>
  </si>
  <si>
    <t>AZ</t>
  </si>
  <si>
    <t>AR</t>
  </si>
  <si>
    <t>CA</t>
  </si>
  <si>
    <t>CO</t>
  </si>
  <si>
    <t>CT</t>
  </si>
  <si>
    <t>DE</t>
  </si>
  <si>
    <t>DC</t>
  </si>
  <si>
    <t>FM</t>
  </si>
  <si>
    <t>FL</t>
  </si>
  <si>
    <t>GA</t>
  </si>
  <si>
    <t>GU</t>
  </si>
  <si>
    <t>HI</t>
  </si>
  <si>
    <t>ID</t>
  </si>
  <si>
    <t>IL</t>
  </si>
  <si>
    <t>IN</t>
  </si>
  <si>
    <t>IA</t>
  </si>
  <si>
    <t>KS</t>
  </si>
  <si>
    <t>KY</t>
  </si>
  <si>
    <t>LA</t>
  </si>
  <si>
    <t>ME</t>
  </si>
  <si>
    <t>MH</t>
  </si>
  <si>
    <t>MD</t>
  </si>
  <si>
    <t>MA</t>
  </si>
  <si>
    <t>MI</t>
  </si>
  <si>
    <t>MN</t>
  </si>
  <si>
    <t>MS</t>
  </si>
  <si>
    <t>MO</t>
  </si>
  <si>
    <t>MT</t>
  </si>
  <si>
    <t>NE</t>
  </si>
  <si>
    <t>NV</t>
  </si>
  <si>
    <t>NH</t>
  </si>
  <si>
    <t>NM</t>
  </si>
  <si>
    <t>NY</t>
  </si>
  <si>
    <t>NC</t>
  </si>
  <si>
    <t>ND</t>
  </si>
  <si>
    <t>MP</t>
  </si>
  <si>
    <t>OH</t>
  </si>
  <si>
    <t>OK</t>
  </si>
  <si>
    <t>OR</t>
  </si>
  <si>
    <t>PW</t>
  </si>
  <si>
    <t>PA</t>
  </si>
  <si>
    <t>PR</t>
  </si>
  <si>
    <t>RI</t>
  </si>
  <si>
    <t>SC</t>
  </si>
  <si>
    <t>SD</t>
  </si>
  <si>
    <t>TN</t>
  </si>
  <si>
    <t>TX</t>
  </si>
  <si>
    <t>UT</t>
  </si>
  <si>
    <t>VT</t>
  </si>
  <si>
    <t>VI</t>
  </si>
  <si>
    <t>VA</t>
  </si>
  <si>
    <t>WA</t>
  </si>
  <si>
    <t>WV</t>
  </si>
  <si>
    <t>WI</t>
  </si>
  <si>
    <t>WY</t>
  </si>
  <si>
    <t>Country</t>
  </si>
  <si>
    <t>Project Name:</t>
  </si>
  <si>
    <t>Company Address:</t>
  </si>
  <si>
    <t>Project Address:</t>
  </si>
  <si>
    <t>AB</t>
  </si>
  <si>
    <t>BC</t>
  </si>
  <si>
    <t>MB</t>
  </si>
  <si>
    <t>NB</t>
  </si>
  <si>
    <t>NL</t>
  </si>
  <si>
    <t>NS</t>
  </si>
  <si>
    <t>NT</t>
  </si>
  <si>
    <t>NU</t>
  </si>
  <si>
    <t>ON</t>
  </si>
  <si>
    <t>PE</t>
  </si>
  <si>
    <t>QC</t>
  </si>
  <si>
    <t>SK</t>
  </si>
  <si>
    <t>YT</t>
  </si>
  <si>
    <t>AG</t>
  </si>
  <si>
    <t>BN</t>
  </si>
  <si>
    <t>BS</t>
  </si>
  <si>
    <t>CM</t>
  </si>
  <si>
    <t>CP</t>
  </si>
  <si>
    <t>CH</t>
  </si>
  <si>
    <t>CL</t>
  </si>
  <si>
    <t>DF</t>
  </si>
  <si>
    <t>DU</t>
  </si>
  <si>
    <t>GT</t>
  </si>
  <si>
    <t>GR</t>
  </si>
  <si>
    <t>JA</t>
  </si>
  <si>
    <t>MX</t>
  </si>
  <si>
    <t>MC</t>
  </si>
  <si>
    <t>MR</t>
  </si>
  <si>
    <t>NA</t>
  </si>
  <si>
    <t>OA</t>
  </si>
  <si>
    <t>PU</t>
  </si>
  <si>
    <t>QE</t>
  </si>
  <si>
    <t>QR</t>
  </si>
  <si>
    <t>SL</t>
  </si>
  <si>
    <t>SI</t>
  </si>
  <si>
    <t>SO</t>
  </si>
  <si>
    <t>TB</t>
  </si>
  <si>
    <t>TM</t>
  </si>
  <si>
    <t>TL</t>
  </si>
  <si>
    <t>VE</t>
  </si>
  <si>
    <t>YU</t>
  </si>
  <si>
    <t>ZA</t>
  </si>
  <si>
    <t>Canada</t>
  </si>
  <si>
    <t>Mexico</t>
  </si>
  <si>
    <t>region</t>
  </si>
  <si>
    <t>Countries - dd_regions)</t>
  </si>
  <si>
    <t>-</t>
  </si>
  <si>
    <r>
      <t>Contact</t>
    </r>
    <r>
      <rPr>
        <b/>
        <sz val="10"/>
        <color indexed="8"/>
        <rFont val="Calibri"/>
        <family val="2"/>
      </rPr>
      <t>:</t>
    </r>
  </si>
  <si>
    <t>Does the roof have a PV System fire rating requirement?</t>
  </si>
  <si>
    <t>Yes</t>
  </si>
  <si>
    <t>No</t>
  </si>
  <si>
    <t>Under Warranty?</t>
  </si>
  <si>
    <t>Module listed Fire Type?</t>
  </si>
  <si>
    <t>Unknown</t>
  </si>
  <si>
    <t>(per UL1703)</t>
  </si>
  <si>
    <t>Please enter "Unknown" if not known.</t>
  </si>
  <si>
    <t>Site</t>
  </si>
  <si>
    <t>Street:</t>
  </si>
  <si>
    <r>
      <t xml:space="preserve">tilt </t>
    </r>
    <r>
      <rPr>
        <sz val="7"/>
        <color theme="1"/>
        <rFont val="Calibri"/>
        <family val="2"/>
        <scheme val="minor"/>
      </rPr>
      <t>(1=10,2=5)</t>
    </r>
  </si>
  <si>
    <t>Images!B3</t>
  </si>
  <si>
    <t>Images!B4</t>
  </si>
  <si>
    <t>Images!B5</t>
  </si>
  <si>
    <t>Images!B6</t>
  </si>
  <si>
    <t>product</t>
  </si>
  <si>
    <t>Images</t>
  </si>
  <si>
    <t>Please provide Module Specification Sheet with this Array Intake Form</t>
  </si>
  <si>
    <t>Please indicate preferred strategy:</t>
  </si>
  <si>
    <t xml:space="preserve"> (a) System size</t>
  </si>
  <si>
    <t>Zip Code</t>
  </si>
  <si>
    <t>Product Options:</t>
  </si>
  <si>
    <t xml:space="preserve">  Tilt Angle:</t>
  </si>
  <si>
    <t xml:space="preserve">  Row Spacing:</t>
  </si>
  <si>
    <t>Module Manufacturer:</t>
  </si>
  <si>
    <t>FM Global Insured:</t>
  </si>
  <si>
    <t>Roof Manufacturer:</t>
  </si>
  <si>
    <t>fire rating requirement:</t>
  </si>
  <si>
    <t>Under Warranty:</t>
  </si>
  <si>
    <t>Load Limits (psf):</t>
  </si>
  <si>
    <t>Mechanical Attachment:</t>
  </si>
  <si>
    <t>Setback Distance:</t>
  </si>
  <si>
    <t>row selc</t>
  </si>
  <si>
    <t>State:</t>
  </si>
  <si>
    <t>Company  Address:</t>
  </si>
  <si>
    <t>Module listed Fire Type:</t>
  </si>
  <si>
    <t>ROOF TYPE</t>
  </si>
  <si>
    <t>Membrane</t>
  </si>
  <si>
    <t>Point Load Limit (ib) :</t>
  </si>
  <si>
    <t>Building Height from Grade (ft):</t>
  </si>
  <si>
    <t>Parapet Height (ft):</t>
  </si>
  <si>
    <t>Shortest Building Length (ft):</t>
  </si>
  <si>
    <t>preferred strategy:</t>
  </si>
  <si>
    <t>Project Notes:</t>
  </si>
  <si>
    <t xml:space="preserve">building natural frequency </t>
  </si>
  <si>
    <t>Rigid</t>
  </si>
  <si>
    <t>Flexible</t>
  </si>
  <si>
    <t>Total System Load Limits (Ibs):</t>
  </si>
  <si>
    <t>Ballasted</t>
  </si>
  <si>
    <t>Mechanically Attached</t>
  </si>
  <si>
    <t>Fully Adhered</t>
  </si>
  <si>
    <t>The PanelClaw Ballast Block Sourcing Guide provides a recommended concrete mix and a US list of potential providers.</t>
  </si>
  <si>
    <t>If you know the weight of the ballast block you are sourcing, please list it here for use in ballasting:</t>
  </si>
  <si>
    <t>Tilt Angle and            Row Spacing Options</t>
  </si>
  <si>
    <t>Please attach proposed array layout, preferably in CAD format if available, and indicate design strategy.</t>
  </si>
  <si>
    <t>(b) PanelClaw Guidelines and Local Fire Easement Consideration</t>
  </si>
  <si>
    <r>
      <t xml:space="preserve">PanelClaw designers can: </t>
    </r>
    <r>
      <rPr>
        <b/>
        <sz val="10"/>
        <color theme="1"/>
        <rFont val="Calibri"/>
        <family val="2"/>
        <scheme val="minor"/>
      </rPr>
      <t>a)</t>
    </r>
    <r>
      <rPr>
        <sz val="10"/>
        <color theme="1"/>
        <rFont val="Calibri"/>
        <family val="2"/>
        <scheme val="minor"/>
      </rPr>
      <t xml:space="preserve"> follow provided/create layout to prioritize achievement of desired system size, </t>
    </r>
    <r>
      <rPr>
        <u/>
        <sz val="10"/>
        <color theme="1"/>
        <rFont val="Calibri"/>
        <family val="2"/>
        <scheme val="minor"/>
      </rPr>
      <t>or</t>
    </r>
    <r>
      <rPr>
        <sz val="10"/>
        <color theme="1"/>
        <rFont val="Calibri"/>
        <family val="2"/>
        <scheme val="minor"/>
      </rPr>
      <t xml:space="preserve">, </t>
    </r>
    <r>
      <rPr>
        <b/>
        <sz val="10"/>
        <color theme="1"/>
        <rFont val="Calibri"/>
        <family val="2"/>
        <scheme val="minor"/>
      </rPr>
      <t>b)</t>
    </r>
    <r>
      <rPr>
        <sz val="10"/>
        <color theme="1"/>
        <rFont val="Calibri"/>
        <family val="2"/>
        <scheme val="minor"/>
      </rPr>
      <t xml:space="preserve"> modify/create layout to ensure compliance with PanelClaw array layout guidelines and fire codes and then attempt to meet size target.</t>
    </r>
  </si>
  <si>
    <t xml:space="preserve">            Membrane Composition:</t>
  </si>
  <si>
    <t>The roof membrane on this building has</t>
  </si>
  <si>
    <t xml:space="preserve">For some designs, mechanical attachments are required in addition to ballast. Please select an attachment from the list below to match </t>
  </si>
  <si>
    <t xml:space="preserve">your design requirements or indicate that you would like PanelClaw to make the selection.  Information on all supported attachment types </t>
  </si>
  <si>
    <t>is available  on the supplier websites:</t>
  </si>
  <si>
    <t>Anchor Product</t>
  </si>
  <si>
    <t>OMG Roofing</t>
  </si>
  <si>
    <t>The roof membrane on this building is</t>
  </si>
  <si>
    <t>PROJECT INTAKE FORM                                       clawFR</t>
  </si>
  <si>
    <t>Facet Mount</t>
  </si>
  <si>
    <t>(Nominal tilt angle shown)</t>
  </si>
  <si>
    <t>Check this box if a fully attached design is desired (no ballast, attachments only)</t>
  </si>
  <si>
    <t xml:space="preserve">U-Anchor 2000™ </t>
  </si>
  <si>
    <t>Asphalt</t>
  </si>
  <si>
    <t>Modified Bitumen</t>
  </si>
  <si>
    <t>Coal Tar</t>
  </si>
  <si>
    <t>activesheet.groupboxes.visible = false</t>
  </si>
  <si>
    <r>
      <t>. Hold down the</t>
    </r>
    <r>
      <rPr>
        <b/>
        <sz val="11"/>
        <color theme="1"/>
        <rFont val="Calibri"/>
        <family val="2"/>
        <scheme val="minor"/>
      </rPr>
      <t xml:space="preserve"> ALT + F11</t>
    </r>
    <r>
      <rPr>
        <sz val="11"/>
        <color theme="1"/>
        <rFont val="Calibri"/>
        <family val="2"/>
        <scheme val="minor"/>
      </rPr>
      <t xml:space="preserve"> keys to open the </t>
    </r>
    <r>
      <rPr>
        <b/>
        <sz val="11"/>
        <color theme="1"/>
        <rFont val="Calibri"/>
        <family val="2"/>
        <scheme val="minor"/>
      </rPr>
      <t>Microsoft Visual Basic for Applications</t>
    </r>
    <r>
      <rPr>
        <sz val="11"/>
        <color theme="1"/>
        <rFont val="Calibri"/>
        <family val="2"/>
        <scheme val="minor"/>
      </rPr>
      <t xml:space="preserve"> window.</t>
    </r>
  </si>
  <si>
    <r>
      <t>2</t>
    </r>
    <r>
      <rPr>
        <sz val="11"/>
        <color theme="1"/>
        <rFont val="Calibri"/>
        <family val="2"/>
        <scheme val="minor"/>
      </rPr>
      <t xml:space="preserve">. Then press </t>
    </r>
    <r>
      <rPr>
        <b/>
        <sz val="11"/>
        <color theme="1"/>
        <rFont val="Calibri"/>
        <family val="2"/>
        <scheme val="minor"/>
      </rPr>
      <t>Ctrl + G</t>
    </r>
    <r>
      <rPr>
        <sz val="11"/>
        <color theme="1"/>
        <rFont val="Calibri"/>
        <family val="2"/>
        <scheme val="minor"/>
      </rPr>
      <t xml:space="preserve"> to open the</t>
    </r>
    <r>
      <rPr>
        <b/>
        <sz val="11"/>
        <color theme="1"/>
        <rFont val="Calibri"/>
        <family val="2"/>
        <scheme val="minor"/>
      </rPr>
      <t xml:space="preserve"> Immediate</t>
    </r>
    <r>
      <rPr>
        <sz val="11"/>
        <color theme="1"/>
        <rFont val="Calibri"/>
        <family val="2"/>
        <scheme val="minor"/>
      </rPr>
      <t xml:space="preserve"> window, in the </t>
    </r>
    <r>
      <rPr>
        <b/>
        <sz val="11"/>
        <color theme="1"/>
        <rFont val="Calibri"/>
        <family val="2"/>
        <scheme val="minor"/>
      </rPr>
      <t>Immediate</t>
    </r>
    <r>
      <rPr>
        <sz val="11"/>
        <color theme="1"/>
        <rFont val="Calibri"/>
        <family val="2"/>
        <scheme val="minor"/>
      </rPr>
      <t xml:space="preserve"> window, type this code: </t>
    </r>
    <r>
      <rPr>
        <b/>
        <sz val="11"/>
        <color theme="1"/>
        <rFont val="Calibri"/>
        <family val="2"/>
        <scheme val="minor"/>
      </rPr>
      <t>activesheet.groupboxes.visible = false</t>
    </r>
    <r>
      <rPr>
        <sz val="11"/>
        <color theme="1"/>
        <rFont val="Calibri"/>
        <family val="2"/>
        <scheme val="minor"/>
      </rPr>
      <t>, see screenshot</t>
    </r>
  </si>
  <si>
    <t>Module and System Size</t>
  </si>
  <si>
    <t>PanelClaw does not specify or procure fasteners to secure attachments to the roof deck. Fasteners must be designed by others to accommodate the loads imposed by the racking system (Racking Construction Set).</t>
  </si>
  <si>
    <t xml:space="preserve">Tilt Angle (deg)       </t>
  </si>
  <si>
    <t>10 Dual Tilt</t>
  </si>
  <si>
    <t>OMG PowerGrip®</t>
  </si>
  <si>
    <t>OMG PowerGrip Plus®</t>
  </si>
  <si>
    <t xml:space="preserve">U-Anchor 2800™ </t>
  </si>
  <si>
    <t>OMG PowerGrip Universal 11®</t>
  </si>
  <si>
    <t>OMG PowerGrip Universal 7®</t>
  </si>
  <si>
    <t xml:space="preserve">Mechanical Attachments </t>
  </si>
  <si>
    <t>PV system safety and reliability rely on the accuracy of the information in this intake form. The data provided govern PanelClaw design calculations and take precedence over any conflicting information communicated via other means. PanelClaw strongly recommends a careful review of the racking permit package prior to permit submittal and/or system construction.</t>
  </si>
  <si>
    <t>IMPORTANT: PV system safety and reliability rely on the accuracy of the information in this intake form. The data provided govern PanelClaw design calculations and take precedence over any conflicting information communicated via other means. PanelClaw strongly recommends a careful review of the racking permit package prior to permit submittal and/or system construction.</t>
  </si>
  <si>
    <t xml:space="preserve">         Other:</t>
  </si>
  <si>
    <t>Vertical/Uplift (lb):</t>
  </si>
  <si>
    <t>Lateral/Sliding (lb):</t>
  </si>
  <si>
    <t>NOTE: If the elevation of any part of the building pad is substantially different than the surrounding area e.g. due to significant civil work or unusual topography, you must provide this information in the NOTES section of this form so PanelClaw Engineering can review.</t>
  </si>
  <si>
    <r>
      <t xml:space="preserve">PANELCLAW ATTEMPTS TO OBTAIN THE CORRECT SITE CRITERIA ON YOUR BEHALF. IF YOU ARE AWARE OF SITE SPECIFIC INFORMATION (SUCH AS SPECIAL WIND, SNOW, OR SEISMIC REQUIREMENTS), YOU MUST ADD THIS INFORMATION IN THE NOTES SECTION OF THIS FORM. ADDITIONALLY, IF YOU ARE AWARE OF ANY SPECIAL CONDITIONS (SUCH AS FIRE CODE DESIGN REQUIREMENTS OR ROOFING REQUIREMENTS) -OR- THE HEIGHT OF A NEARBY STRUCTURE EXCEEDS THE ROOF HEIGHT WHERE PV IS BEING DEPLOYED (PROJECT SITE) AND THE DISTANCE TO THE NEARBY STRUCTURE FROM THE PROJECT SITE IS 1X THE HEIGHT OF THE STRUCTURE OR LESS, YOU MUST ADD THIS INFORMATION IN THE NOTES SECTION AT THE END OF THIS FORM AND PROVIDE PICTURES AS NEEDED. </t>
    </r>
    <r>
      <rPr>
        <b/>
        <u/>
        <sz val="10"/>
        <color theme="1"/>
        <rFont val="Calibri"/>
        <family val="2"/>
        <scheme val="minor"/>
      </rPr>
      <t>PANELCLAW DOES NOT PERFORM SITE SURVEYS AND CANNOT ACCOUNT FOR ANY SPECIAL SITE CONDITIONS INCLUDING THOSE DESCRIBED HERE AND IN THE BUILDING SECTION UNLESS COMMUNICATED VIA THIS FORM. IT IS THE SOLE RESPONSIBILITY OF THE PARTY COMPLETING THIS FORM TO OBTAIN THIS INFORMATION FOR USE BY PANELCLAW.</t>
    </r>
  </si>
  <si>
    <t xml:space="preserve">If Mechanical Attachment Maximum Allowable Loads are known, please enter below: </t>
  </si>
  <si>
    <t>If gravel, or any other lose material is present, it must be removed from underneath the clawFR "Bases".  Otherwise, onsite friction testing may be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</si>
</sst>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10"/>
      <color theme="1"/>
      <name val="Arial"/>
      <family val="2"/>
    </font>
    <font>
      <b/>
      <sz val="12"/>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i/>
      <sz val="10"/>
      <color theme="1"/>
      <name val="Calibri"/>
      <family val="2"/>
      <scheme val="minor"/>
    </font>
    <font>
      <sz val="10"/>
      <color indexed="8"/>
      <name val="Calibri"/>
      <family val="2"/>
    </font>
    <font>
      <sz val="10"/>
      <color theme="0"/>
      <name val="Calibri"/>
      <family val="2"/>
      <scheme val="minor"/>
    </font>
    <font>
      <sz val="10"/>
      <name val="Calibri"/>
      <family val="2"/>
      <scheme val="minor"/>
    </font>
    <font>
      <sz val="10"/>
      <color rgb="FFFF0000"/>
      <name val="Calibri"/>
      <family val="2"/>
      <scheme val="minor"/>
    </font>
    <font>
      <i/>
      <sz val="10"/>
      <name val="Calibri"/>
      <family val="2"/>
      <scheme val="minor"/>
    </font>
    <font>
      <i/>
      <sz val="8"/>
      <color theme="0"/>
      <name val="Calibri"/>
      <family val="2"/>
      <scheme val="minor"/>
    </font>
    <font>
      <u/>
      <sz val="11"/>
      <color theme="10"/>
      <name val="Calibri"/>
      <family val="2"/>
    </font>
    <font>
      <u/>
      <sz val="11"/>
      <name val="Calibri"/>
      <family val="2"/>
    </font>
    <font>
      <u/>
      <sz val="10"/>
      <name val="Calibri"/>
      <family val="2"/>
      <scheme val="minor"/>
    </font>
    <font>
      <u/>
      <sz val="10"/>
      <color theme="10"/>
      <name val="Calibri"/>
      <family val="2"/>
      <scheme val="minor"/>
    </font>
    <font>
      <u/>
      <sz val="11"/>
      <color theme="1"/>
      <name val="Calibri"/>
      <family val="2"/>
      <scheme val="minor"/>
    </font>
    <font>
      <u/>
      <sz val="10"/>
      <color theme="1"/>
      <name val="Calibri"/>
      <family val="2"/>
      <scheme val="minor"/>
    </font>
    <font>
      <sz val="11"/>
      <name val="Calibri"/>
      <family val="2"/>
      <scheme val="minor"/>
    </font>
    <font>
      <sz val="10"/>
      <color rgb="FF1F497D"/>
      <name val="Calibri"/>
      <family val="2"/>
      <scheme val="minor"/>
    </font>
    <font>
      <b/>
      <i/>
      <sz val="10"/>
      <color theme="1"/>
      <name val="Calibri"/>
      <family val="2"/>
      <scheme val="minor"/>
    </font>
    <font>
      <b/>
      <sz val="10"/>
      <color indexed="8"/>
      <name val="Calibri"/>
      <family val="2"/>
    </font>
    <font>
      <u/>
      <sz val="10"/>
      <color theme="10"/>
      <name val="Calibri"/>
      <family val="2"/>
    </font>
    <font>
      <b/>
      <sz val="12"/>
      <color theme="0"/>
      <name val="Calibri"/>
      <family val="2"/>
      <scheme val="minor"/>
    </font>
    <font>
      <sz val="12"/>
      <color theme="1"/>
      <name val="Calibri"/>
      <family val="2"/>
      <scheme val="minor"/>
    </font>
    <font>
      <sz val="9"/>
      <color theme="1"/>
      <name val="Calibri"/>
      <family val="2"/>
      <scheme val="minor"/>
    </font>
    <font>
      <b/>
      <sz val="8"/>
      <color indexed="81"/>
      <name val="Tahoma"/>
      <family val="2"/>
    </font>
    <font>
      <sz val="8"/>
      <color rgb="FF000000"/>
      <name val="Tahoma"/>
      <family val="2"/>
    </font>
    <font>
      <sz val="7"/>
      <color theme="1"/>
      <name val="Calibri"/>
      <family val="2"/>
      <scheme val="minor"/>
    </font>
    <font>
      <b/>
      <sz val="9"/>
      <color indexed="81"/>
      <name val="Tahoma"/>
      <family val="2"/>
    </font>
    <font>
      <b/>
      <sz val="16"/>
      <color theme="2"/>
      <name val="Calibri"/>
      <family val="2"/>
      <scheme val="minor"/>
    </font>
    <font>
      <sz val="8"/>
      <color rgb="FF000000"/>
      <name val="Segoe UI"/>
      <family val="2"/>
    </font>
    <font>
      <sz val="8"/>
      <name val="Calibri"/>
      <family val="2"/>
      <scheme val="minor"/>
    </font>
    <font>
      <b/>
      <sz val="10"/>
      <color rgb="FFFF0000"/>
      <name val="Calibri"/>
      <family val="2"/>
    </font>
    <font>
      <b/>
      <sz val="10.5"/>
      <color theme="0"/>
      <name val="Calibri"/>
      <family val="2"/>
      <scheme val="minor"/>
    </font>
    <font>
      <sz val="8.5"/>
      <color rgb="FFFF0000"/>
      <name val="Calibri"/>
      <family val="2"/>
      <scheme val="minor"/>
    </font>
    <font>
      <b/>
      <u/>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6" fillId="0" borderId="0" applyNumberFormat="0" applyFill="0" applyBorder="0" applyAlignment="0" applyProtection="0">
      <alignment vertical="top"/>
      <protection locked="0"/>
    </xf>
    <xf numFmtId="0" fontId="28" fillId="0" borderId="0"/>
  </cellStyleXfs>
  <cellXfs count="213">
    <xf numFmtId="0" fontId="0" fillId="0" borderId="0" xfId="0"/>
    <xf numFmtId="0" fontId="4" fillId="0" borderId="0" xfId="0" applyFont="1" applyProtection="1">
      <protection hidden="1"/>
    </xf>
    <xf numFmtId="0" fontId="3" fillId="0" borderId="0" xfId="0" applyFont="1" applyProtection="1">
      <protection hidden="1"/>
    </xf>
    <xf numFmtId="0" fontId="0" fillId="0" borderId="0" xfId="0" applyProtection="1">
      <protection hidden="1"/>
    </xf>
    <xf numFmtId="0" fontId="7" fillId="0" borderId="0" xfId="0" applyFont="1" applyAlignment="1" applyProtection="1">
      <alignment vertical="center"/>
      <protection hidden="1"/>
    </xf>
    <xf numFmtId="0" fontId="0" fillId="0" borderId="0" xfId="0" applyAlignment="1" applyProtection="1">
      <alignment vertical="center"/>
      <protection hidden="1"/>
    </xf>
    <xf numFmtId="0" fontId="3" fillId="0" borderId="0" xfId="0" applyFont="1" applyAlignment="1" applyProtection="1">
      <alignment horizontal="right"/>
      <protection hidden="1"/>
    </xf>
    <xf numFmtId="0" fontId="3" fillId="0" borderId="0" xfId="0" applyFont="1" applyAlignment="1">
      <alignment horizontal="left" indent="1"/>
    </xf>
    <xf numFmtId="0" fontId="8" fillId="0" borderId="0" xfId="0" applyFont="1" applyAlignment="1" applyProtection="1">
      <alignment vertical="center" wrapText="1"/>
      <protection hidden="1"/>
    </xf>
    <xf numFmtId="0" fontId="3" fillId="0" borderId="0" xfId="0" applyFont="1" applyAlignment="1" applyProtection="1">
      <alignment horizontal="left"/>
      <protection hidden="1"/>
    </xf>
    <xf numFmtId="0" fontId="12" fillId="0" borderId="0" xfId="0" applyFont="1" applyAlignment="1" applyProtection="1">
      <alignment horizontal="right"/>
      <protection hidden="1"/>
    </xf>
    <xf numFmtId="0" fontId="2" fillId="0" borderId="0" xfId="0" applyFont="1" applyProtection="1">
      <protection hidden="1"/>
    </xf>
    <xf numFmtId="0" fontId="1" fillId="0" borderId="0" xfId="0" applyFont="1" applyAlignment="1" applyProtection="1">
      <alignment vertical="center"/>
      <protection hidden="1"/>
    </xf>
    <xf numFmtId="0" fontId="3" fillId="0" borderId="0" xfId="0" applyFont="1" applyAlignment="1" applyProtection="1">
      <alignment vertical="top" wrapText="1"/>
      <protection hidden="1"/>
    </xf>
    <xf numFmtId="0" fontId="0" fillId="0" borderId="0" xfId="0" applyAlignment="1" applyProtection="1">
      <alignment vertical="center" wrapText="1"/>
      <protection hidden="1"/>
    </xf>
    <xf numFmtId="0" fontId="22" fillId="0" borderId="0" xfId="0" applyFont="1" applyAlignment="1" applyProtection="1">
      <alignment vertical="center" wrapText="1"/>
      <protection hidden="1"/>
    </xf>
    <xf numFmtId="0" fontId="7" fillId="0" borderId="0" xfId="0" applyFont="1" applyProtection="1">
      <protection hidden="1"/>
    </xf>
    <xf numFmtId="0" fontId="3" fillId="0" borderId="0" xfId="0" applyFont="1"/>
    <xf numFmtId="0" fontId="23" fillId="0" borderId="0" xfId="0" applyFont="1" applyProtection="1">
      <protection hidden="1"/>
    </xf>
    <xf numFmtId="0" fontId="23" fillId="0" borderId="0" xfId="0" applyFont="1" applyAlignment="1" applyProtection="1">
      <alignment horizontal="left" indent="1"/>
      <protection hidden="1"/>
    </xf>
    <xf numFmtId="0" fontId="0" fillId="0" borderId="0" xfId="0" applyAlignment="1" applyProtection="1">
      <alignment horizontal="left" vertical="center"/>
      <protection hidden="1"/>
    </xf>
    <xf numFmtId="0" fontId="2" fillId="0" borderId="0" xfId="0" applyFont="1" applyAlignment="1" applyProtection="1">
      <alignment vertical="center"/>
      <protection hidden="1"/>
    </xf>
    <xf numFmtId="0" fontId="2" fillId="0" borderId="0" xfId="0" applyFont="1" applyAlignment="1" applyProtection="1">
      <alignment vertical="top"/>
      <protection hidden="1"/>
    </xf>
    <xf numFmtId="0" fontId="25" fillId="0" borderId="0" xfId="0" applyFont="1" applyAlignment="1" applyProtection="1">
      <alignment vertical="center"/>
      <protection hidden="1"/>
    </xf>
    <xf numFmtId="0" fontId="7" fillId="0" borderId="0" xfId="0" applyFont="1" applyAlignment="1" applyProtection="1">
      <alignment vertical="top"/>
      <protection hidden="1"/>
    </xf>
    <xf numFmtId="0" fontId="29" fillId="0" borderId="0" xfId="0" applyFont="1" applyAlignment="1" applyProtection="1">
      <alignment vertical="center"/>
      <protection hidden="1"/>
    </xf>
    <xf numFmtId="0" fontId="29" fillId="0" borderId="0" xfId="0" applyFont="1" applyProtection="1">
      <protection hidden="1"/>
    </xf>
    <xf numFmtId="0" fontId="29" fillId="0" borderId="0" xfId="0" applyFont="1" applyAlignment="1" applyProtection="1">
      <alignment vertical="top"/>
      <protection hidden="1"/>
    </xf>
    <xf numFmtId="0" fontId="0" fillId="0" borderId="0" xfId="0" applyAlignment="1">
      <alignment wrapText="1"/>
    </xf>
    <xf numFmtId="0" fontId="0" fillId="0" borderId="4" xfId="0" applyBorder="1"/>
    <xf numFmtId="0" fontId="0" fillId="0" borderId="0" xfId="0" quotePrefix="1"/>
    <xf numFmtId="0" fontId="7" fillId="0" borderId="0" xfId="0" applyFont="1" applyAlignment="1">
      <alignment horizontal="right"/>
    </xf>
    <xf numFmtId="49" fontId="8" fillId="0" borderId="0" xfId="0" applyNumberFormat="1" applyFont="1" applyAlignment="1">
      <alignment horizontal="right"/>
    </xf>
    <xf numFmtId="0" fontId="6" fillId="0" borderId="0" xfId="0" applyFont="1"/>
    <xf numFmtId="0" fontId="12" fillId="0" borderId="0" xfId="0" applyFont="1"/>
    <xf numFmtId="0" fontId="1" fillId="0" borderId="0" xfId="0" applyFont="1" applyAlignment="1">
      <alignment vertical="center"/>
    </xf>
    <xf numFmtId="0" fontId="12" fillId="0" borderId="0" xfId="0" applyFont="1" applyAlignment="1">
      <alignment horizontal="left"/>
    </xf>
    <xf numFmtId="0" fontId="0" fillId="0" borderId="0" xfId="0" applyAlignment="1">
      <alignment vertical="center"/>
    </xf>
    <xf numFmtId="0" fontId="3" fillId="0" borderId="0" xfId="0" applyFont="1" applyAlignment="1">
      <alignment horizontal="right"/>
    </xf>
    <xf numFmtId="0" fontId="8" fillId="0" borderId="0" xfId="0" applyFont="1" applyAlignment="1">
      <alignment vertical="center"/>
    </xf>
    <xf numFmtId="0" fontId="18" fillId="0" borderId="0" xfId="1" applyFont="1" applyAlignment="1" applyProtection="1"/>
    <xf numFmtId="0" fontId="19" fillId="0" borderId="0" xfId="1" applyFont="1" applyAlignment="1" applyProtection="1">
      <alignment horizontal="left" indent="1"/>
    </xf>
    <xf numFmtId="0" fontId="11" fillId="0" borderId="0" xfId="0" applyFont="1" applyAlignment="1">
      <alignment horizontal="left" indent="1"/>
    </xf>
    <xf numFmtId="0" fontId="12" fillId="0" borderId="0" xfId="0" applyFont="1" applyAlignment="1">
      <alignment horizontal="right"/>
    </xf>
    <xf numFmtId="164" fontId="12" fillId="0" borderId="0" xfId="0" applyNumberFormat="1" applyFont="1" applyAlignment="1">
      <alignment horizontal="left"/>
    </xf>
    <xf numFmtId="0" fontId="9" fillId="0" borderId="0" xfId="0" applyFont="1" applyAlignment="1">
      <alignment vertical="center"/>
    </xf>
    <xf numFmtId="0" fontId="9" fillId="0" borderId="0" xfId="0" applyFont="1" applyAlignment="1">
      <alignment vertical="top"/>
    </xf>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right" vertical="center"/>
    </xf>
    <xf numFmtId="0" fontId="11" fillId="0" borderId="0" xfId="0" applyFont="1"/>
    <xf numFmtId="0" fontId="3" fillId="2" borderId="0" xfId="0" applyFont="1" applyFill="1" applyAlignment="1">
      <alignment horizontal="right"/>
    </xf>
    <xf numFmtId="0" fontId="14" fillId="0" borderId="0" xfId="0" applyFont="1"/>
    <xf numFmtId="0" fontId="3" fillId="2" borderId="0" xfId="0" applyFont="1" applyFill="1" applyAlignment="1">
      <alignment horizontal="left"/>
    </xf>
    <xf numFmtId="0" fontId="15" fillId="0" borderId="0" xfId="0" applyFont="1"/>
    <xf numFmtId="0" fontId="11" fillId="0" borderId="0" xfId="0" applyFont="1" applyAlignment="1">
      <alignment horizontal="left"/>
    </xf>
    <xf numFmtId="0" fontId="8" fillId="0" borderId="0" xfId="0" applyFont="1" applyAlignment="1">
      <alignment vertical="center" wrapText="1"/>
    </xf>
    <xf numFmtId="0" fontId="3" fillId="0" borderId="0" xfId="0" applyFont="1" applyAlignment="1">
      <alignment horizontal="left"/>
    </xf>
    <xf numFmtId="0" fontId="3" fillId="0" borderId="0" xfId="0" applyFont="1" applyAlignment="1">
      <alignment horizontal="left" wrapText="1"/>
    </xf>
    <xf numFmtId="0" fontId="12" fillId="0" borderId="1" xfId="0" applyFont="1" applyBorder="1" applyAlignment="1" applyProtection="1">
      <alignment horizontal="center"/>
      <protection locked="0"/>
    </xf>
    <xf numFmtId="0" fontId="0" fillId="0" borderId="0" xfId="0" quotePrefix="1" applyAlignment="1">
      <alignment horizontal="left"/>
    </xf>
    <xf numFmtId="0" fontId="0" fillId="0" borderId="0" xfId="0" applyAlignment="1">
      <alignment horizontal="left"/>
    </xf>
    <xf numFmtId="0" fontId="3" fillId="0" borderId="1" xfId="0" applyFont="1" applyBorder="1" applyAlignment="1" applyProtection="1">
      <alignment horizontal="center"/>
      <protection locked="0"/>
    </xf>
    <xf numFmtId="0" fontId="3" fillId="0" borderId="0" xfId="0" applyFont="1" applyAlignment="1">
      <alignment vertical="top" wrapText="1"/>
    </xf>
    <xf numFmtId="164" fontId="12" fillId="0" borderId="1" xfId="0" applyNumberFormat="1" applyFont="1" applyBorder="1" applyAlignment="1" applyProtection="1">
      <alignment horizontal="center"/>
      <protection locked="0"/>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top"/>
    </xf>
    <xf numFmtId="0" fontId="3" fillId="0" borderId="0" xfId="0" applyFont="1" applyAlignment="1">
      <alignment horizontal="left" vertical="top" indent="3"/>
    </xf>
    <xf numFmtId="0" fontId="0" fillId="0" borderId="4" xfId="0" applyBorder="1" applyProtection="1">
      <protection locked="0"/>
    </xf>
    <xf numFmtId="0" fontId="7" fillId="0" borderId="0" xfId="0" applyFont="1" applyAlignment="1">
      <alignment horizontal="right" indent="1"/>
    </xf>
    <xf numFmtId="0" fontId="0" fillId="0" borderId="0" xfId="0" applyProtection="1">
      <protection locked="0"/>
    </xf>
    <xf numFmtId="0" fontId="8" fillId="0" borderId="0" xfId="0" applyFont="1" applyAlignment="1">
      <alignment horizontal="left" vertical="center"/>
    </xf>
    <xf numFmtId="0" fontId="3" fillId="0" borderId="0" xfId="0" applyFont="1" applyAlignment="1">
      <alignment horizontal="left" vertical="top" indent="1"/>
    </xf>
    <xf numFmtId="0" fontId="0" fillId="0" borderId="0" xfId="0" applyAlignment="1" applyProtection="1">
      <alignment horizontal="left" indent="1"/>
      <protection hidden="1"/>
    </xf>
    <xf numFmtId="0" fontId="24" fillId="0" borderId="0" xfId="0" applyFont="1"/>
    <xf numFmtId="0" fontId="3" fillId="0" borderId="0" xfId="0" applyFont="1" applyAlignment="1" applyProtection="1">
      <alignment horizontal="left" wrapText="1"/>
      <protection hidden="1"/>
    </xf>
    <xf numFmtId="0" fontId="0" fillId="0" borderId="0" xfId="0" applyAlignment="1" applyProtection="1">
      <alignment horizontal="left" vertical="center" indent="6"/>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left" vertical="top" indent="3"/>
      <protection hidden="1"/>
    </xf>
    <xf numFmtId="0" fontId="3" fillId="0" borderId="0" xfId="0" applyFont="1" applyAlignment="1" applyProtection="1">
      <alignment horizontal="left" vertical="top" indent="1"/>
      <protection hidden="1"/>
    </xf>
    <xf numFmtId="0" fontId="0" fillId="0" borderId="0" xfId="0" applyAlignment="1">
      <alignment horizontal="right"/>
    </xf>
    <xf numFmtId="0" fontId="3" fillId="0" borderId="0" xfId="0" applyFont="1" applyAlignment="1">
      <alignment vertical="top"/>
    </xf>
    <xf numFmtId="0" fontId="5" fillId="0" borderId="0" xfId="0" quotePrefix="1" applyFont="1" applyAlignment="1">
      <alignment horizontal="center" vertical="center"/>
    </xf>
    <xf numFmtId="0" fontId="16" fillId="0" borderId="0" xfId="1" applyAlignment="1" applyProtection="1">
      <protection hidden="1"/>
    </xf>
    <xf numFmtId="0" fontId="16" fillId="0" borderId="0" xfId="1" applyProtection="1">
      <alignment vertical="top"/>
      <protection hidden="1"/>
    </xf>
    <xf numFmtId="0" fontId="3" fillId="0" borderId="0" xfId="0" applyFont="1" applyAlignment="1" applyProtection="1">
      <alignment horizontal="left" vertical="top"/>
      <protection hidden="1"/>
    </xf>
    <xf numFmtId="0" fontId="26" fillId="0" borderId="0" xfId="1" applyFont="1" applyProtection="1">
      <alignment vertical="top"/>
      <protection hidden="1"/>
    </xf>
    <xf numFmtId="0" fontId="3" fillId="0" borderId="0" xfId="0" applyFont="1" applyAlignment="1" applyProtection="1">
      <alignment vertical="top"/>
      <protection hidden="1"/>
    </xf>
    <xf numFmtId="0" fontId="0" fillId="0" borderId="0" xfId="0" applyAlignment="1" applyProtection="1">
      <alignment horizontal="left"/>
      <protection hidden="1"/>
    </xf>
    <xf numFmtId="0" fontId="3" fillId="0" borderId="0" xfId="0" applyFont="1" applyAlignment="1" applyProtection="1">
      <alignment vertical="center"/>
      <protection hidden="1"/>
    </xf>
    <xf numFmtId="0" fontId="27" fillId="0" borderId="0" xfId="0" applyFont="1" applyAlignment="1" applyProtection="1">
      <alignment vertical="center"/>
      <protection hidden="1"/>
    </xf>
    <xf numFmtId="0" fontId="0" fillId="0" borderId="0" xfId="0" applyAlignment="1">
      <alignment horizontal="center"/>
    </xf>
    <xf numFmtId="0" fontId="27" fillId="0" borderId="0" xfId="0" applyFont="1" applyAlignment="1" applyProtection="1">
      <alignment vertical="center" textRotation="90"/>
      <protection hidden="1"/>
    </xf>
    <xf numFmtId="0" fontId="28" fillId="0" borderId="0" xfId="0" applyFont="1" applyAlignment="1">
      <alignment vertical="center" textRotation="90"/>
    </xf>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pplyProtection="1">
      <alignment horizontal="center" vertical="center"/>
      <protection hidden="1"/>
    </xf>
    <xf numFmtId="0" fontId="12" fillId="0" borderId="0" xfId="0" applyFont="1" applyAlignment="1">
      <alignment vertical="top"/>
    </xf>
    <xf numFmtId="0" fontId="13" fillId="0" borderId="0" xfId="0" applyFont="1" applyAlignment="1">
      <alignment horizontal="left" vertical="center"/>
    </xf>
    <xf numFmtId="0" fontId="25" fillId="0" borderId="0" xfId="0" applyFont="1" applyAlignment="1">
      <alignment vertical="top"/>
    </xf>
    <xf numFmtId="0" fontId="29" fillId="0" borderId="0" xfId="0" applyFont="1" applyAlignment="1">
      <alignment vertical="center"/>
    </xf>
    <xf numFmtId="0" fontId="29" fillId="0" borderId="0" xfId="0" applyFont="1" applyAlignment="1">
      <alignment vertical="top"/>
    </xf>
    <xf numFmtId="0" fontId="0" fillId="0" borderId="0" xfId="0" applyAlignment="1" applyProtection="1">
      <alignment vertical="top"/>
      <protection hidden="1"/>
    </xf>
    <xf numFmtId="0" fontId="7" fillId="0" borderId="0" xfId="0" applyFont="1" applyAlignment="1" applyProtection="1">
      <alignment horizontal="left" vertical="center"/>
      <protection hidden="1"/>
    </xf>
    <xf numFmtId="0" fontId="7" fillId="0" borderId="0" xfId="0" applyFont="1" applyAlignment="1" applyProtection="1">
      <alignment horizontal="left" vertical="top"/>
      <protection hidden="1"/>
    </xf>
    <xf numFmtId="0" fontId="5" fillId="0" borderId="0" xfId="0" applyFont="1" applyProtection="1">
      <protection hidden="1"/>
    </xf>
    <xf numFmtId="0" fontId="7" fillId="0" borderId="0" xfId="0" applyFont="1" applyAlignment="1" applyProtection="1">
      <alignment horizontal="right"/>
      <protection hidden="1"/>
    </xf>
    <xf numFmtId="0" fontId="8" fillId="0" borderId="0" xfId="0" applyFont="1" applyAlignment="1">
      <alignment horizontal="right"/>
    </xf>
    <xf numFmtId="0" fontId="3" fillId="0" borderId="0" xfId="0" applyFont="1" applyAlignment="1">
      <alignment horizontal="center"/>
    </xf>
    <xf numFmtId="2" fontId="0" fillId="0" borderId="0" xfId="0" applyNumberFormat="1" applyAlignment="1">
      <alignment horizontal="left"/>
    </xf>
    <xf numFmtId="164" fontId="0" fillId="0" borderId="0" xfId="0" applyNumberFormat="1" applyAlignment="1">
      <alignment horizontal="left"/>
    </xf>
    <xf numFmtId="0" fontId="7" fillId="0" borderId="0" xfId="0" applyFont="1"/>
    <xf numFmtId="0" fontId="8" fillId="0" borderId="0" xfId="0" applyFont="1"/>
    <xf numFmtId="0" fontId="0" fillId="0" borderId="6" xfId="0" applyBorder="1" applyProtection="1">
      <protection hidden="1"/>
    </xf>
    <xf numFmtId="0" fontId="0" fillId="0" borderId="0" xfId="0" applyAlignment="1" applyProtection="1">
      <alignment horizontal="right"/>
      <protection hidden="1"/>
    </xf>
    <xf numFmtId="0" fontId="21" fillId="0" borderId="0" xfId="0" applyFont="1" applyProtection="1">
      <protection hidden="1"/>
    </xf>
    <xf numFmtId="0" fontId="24" fillId="0" borderId="0" xfId="0" applyFont="1" applyAlignment="1" applyProtection="1">
      <alignment vertical="center"/>
      <protection hidden="1"/>
    </xf>
    <xf numFmtId="0" fontId="24" fillId="0" borderId="0" xfId="0" applyFont="1" applyAlignment="1" applyProtection="1">
      <alignment vertical="top"/>
      <protection hidden="1"/>
    </xf>
    <xf numFmtId="2" fontId="3" fillId="0" borderId="0" xfId="0" applyNumberFormat="1" applyFont="1" applyAlignment="1">
      <alignment horizontal="center"/>
    </xf>
    <xf numFmtId="0" fontId="7" fillId="0" borderId="0" xfId="0" applyFont="1" applyAlignment="1">
      <alignment vertical="top"/>
    </xf>
    <xf numFmtId="0" fontId="7" fillId="0" borderId="0" xfId="0" applyFont="1" applyAlignment="1">
      <alignment horizontal="left" vertical="top" wrapText="1"/>
    </xf>
    <xf numFmtId="0" fontId="3" fillId="0" borderId="1" xfId="0" applyFont="1" applyBorder="1" applyAlignment="1" applyProtection="1">
      <alignment horizontal="center" wrapText="1"/>
      <protection locked="0"/>
    </xf>
    <xf numFmtId="0" fontId="22" fillId="0" borderId="0" xfId="0" applyFont="1" applyAlignment="1" applyProtection="1">
      <alignment vertical="center"/>
      <protection hidden="1"/>
    </xf>
    <xf numFmtId="0" fontId="12" fillId="0" borderId="0" xfId="0" applyFont="1" applyAlignment="1" applyProtection="1">
      <alignment vertical="top"/>
      <protection hidden="1"/>
    </xf>
    <xf numFmtId="0" fontId="8" fillId="0" borderId="0" xfId="0" applyFont="1" applyAlignment="1" applyProtection="1">
      <alignment vertical="top" wrapText="1"/>
      <protection hidden="1"/>
    </xf>
    <xf numFmtId="0" fontId="1" fillId="3" borderId="0" xfId="0" applyFont="1" applyFill="1" applyAlignment="1">
      <alignment vertical="center"/>
    </xf>
    <xf numFmtId="0" fontId="1" fillId="3" borderId="0" xfId="0" applyFont="1" applyFill="1" applyAlignment="1" applyProtection="1">
      <alignment vertical="center"/>
      <protection hidden="1"/>
    </xf>
    <xf numFmtId="0" fontId="22" fillId="0" borderId="0" xfId="0" applyFont="1" applyAlignment="1" applyProtection="1">
      <alignment horizontal="left" vertical="center" wrapText="1"/>
      <protection hidden="1"/>
    </xf>
    <xf numFmtId="0" fontId="26" fillId="0" borderId="0" xfId="1" applyFont="1" applyProtection="1">
      <alignment vertical="top"/>
      <protection locked="0" hidden="1"/>
    </xf>
    <xf numFmtId="0" fontId="3" fillId="0" borderId="0" xfId="0" applyFont="1" applyAlignment="1">
      <alignment horizontal="right" vertical="top" indent="3"/>
    </xf>
    <xf numFmtId="0" fontId="3" fillId="0" borderId="0" xfId="0" applyFont="1" applyAlignment="1">
      <alignment horizontal="left" vertical="top"/>
    </xf>
    <xf numFmtId="0" fontId="7" fillId="0" borderId="0" xfId="0" applyFont="1" applyAlignment="1">
      <alignment horizontal="right" vertical="center" indent="2"/>
    </xf>
    <xf numFmtId="0" fontId="8" fillId="0" borderId="0" xfId="0" applyFont="1" applyAlignment="1">
      <alignment horizontal="left" vertical="top"/>
    </xf>
    <xf numFmtId="0" fontId="3" fillId="0" borderId="0" xfId="0" applyFont="1" applyAlignment="1">
      <alignment horizontal="right"/>
    </xf>
    <xf numFmtId="0" fontId="2" fillId="0" borderId="0" xfId="0" applyFont="1"/>
    <xf numFmtId="0" fontId="0" fillId="0" borderId="0" xfId="0" applyAlignment="1">
      <alignment horizontal="left" vertical="center" indent="1"/>
    </xf>
    <xf numFmtId="0" fontId="2" fillId="0" borderId="0" xfId="0" applyFont="1" applyAlignment="1">
      <alignment horizontal="left" vertical="center" indent="1"/>
    </xf>
    <xf numFmtId="0" fontId="3" fillId="0" borderId="0" xfId="0" applyFont="1" applyBorder="1" applyAlignment="1" applyProtection="1">
      <alignment horizontal="center"/>
      <protection locked="0"/>
    </xf>
    <xf numFmtId="0" fontId="34" fillId="0" borderId="0" xfId="0" applyFont="1" applyAlignment="1" applyProtection="1">
      <alignment vertical="center" wrapText="1"/>
      <protection hidden="1"/>
    </xf>
    <xf numFmtId="0" fontId="3" fillId="0" borderId="0" xfId="0" applyFont="1" applyAlignment="1">
      <alignment horizontal="left" indent="1"/>
    </xf>
    <xf numFmtId="0" fontId="3" fillId="0" borderId="0" xfId="0" applyFont="1" applyAlignment="1" applyProtection="1">
      <protection hidden="1"/>
    </xf>
    <xf numFmtId="0" fontId="38" fillId="3" borderId="0" xfId="0" applyFont="1" applyFill="1" applyAlignment="1">
      <alignment vertical="center"/>
    </xf>
    <xf numFmtId="16" fontId="3" fillId="0" borderId="0" xfId="0" applyNumberFormat="1" applyFont="1" applyBorder="1" applyAlignment="1" applyProtection="1">
      <alignment horizontal="center"/>
    </xf>
    <xf numFmtId="0" fontId="0" fillId="0" borderId="0" xfId="0" applyProtection="1"/>
    <xf numFmtId="0" fontId="3" fillId="0" borderId="0" xfId="0" applyFont="1" applyBorder="1" applyAlignment="1" applyProtection="1">
      <alignment horizontal="center"/>
    </xf>
    <xf numFmtId="0" fontId="0" fillId="0" borderId="1" xfId="0" applyBorder="1" applyAlignment="1" applyProtection="1">
      <alignment horizontal="center"/>
      <protection locked="0"/>
    </xf>
    <xf numFmtId="0" fontId="1" fillId="0" borderId="0" xfId="0" applyFont="1" applyFill="1" applyAlignment="1" applyProtection="1">
      <alignment horizontal="center" vertical="center"/>
      <protection hidden="1"/>
    </xf>
    <xf numFmtId="0" fontId="7" fillId="0" borderId="0" xfId="0" applyFont="1" applyAlignment="1" applyProtection="1">
      <protection hidden="1"/>
    </xf>
    <xf numFmtId="0" fontId="3" fillId="0" borderId="1" xfId="0" applyNumberFormat="1" applyFont="1" applyBorder="1" applyAlignment="1" applyProtection="1">
      <alignment horizontal="center"/>
      <protection locked="0"/>
    </xf>
    <xf numFmtId="0" fontId="20" fillId="0" borderId="0" xfId="0" applyFont="1" applyBorder="1" applyAlignment="1" applyProtection="1">
      <alignment wrapText="1"/>
      <protection hidden="1"/>
    </xf>
    <xf numFmtId="0" fontId="3" fillId="0" borderId="0" xfId="0" applyFont="1" applyBorder="1" applyAlignment="1">
      <alignment horizontal="left" indent="1"/>
    </xf>
    <xf numFmtId="0" fontId="3" fillId="0" borderId="0" xfId="0" applyFont="1" applyBorder="1" applyProtection="1">
      <protection hidden="1"/>
    </xf>
    <xf numFmtId="0" fontId="0" fillId="0" borderId="0" xfId="0" applyBorder="1" applyProtection="1">
      <protection hidden="1"/>
    </xf>
    <xf numFmtId="0" fontId="3" fillId="0" borderId="0" xfId="0" applyFont="1" applyBorder="1" applyAlignment="1" applyProtection="1">
      <alignment horizontal="right"/>
      <protection hidden="1"/>
    </xf>
    <xf numFmtId="0" fontId="3" fillId="0" borderId="0" xfId="0" applyFont="1" applyBorder="1" applyAlignment="1" applyProtection="1">
      <alignment horizontal="left"/>
      <protection hidden="1"/>
    </xf>
    <xf numFmtId="0" fontId="0" fillId="0" borderId="0" xfId="0" applyBorder="1" applyAlignment="1" applyProtection="1">
      <protection hidden="1"/>
    </xf>
    <xf numFmtId="0" fontId="39" fillId="0" borderId="0" xfId="0" applyFont="1" applyAlignment="1" applyProtection="1">
      <alignment horizontal="left" vertical="center" wrapText="1" indent="2"/>
      <protection hidden="1"/>
    </xf>
    <xf numFmtId="0" fontId="37" fillId="0" borderId="8" xfId="0" applyFont="1" applyBorder="1" applyAlignment="1" applyProtection="1">
      <alignment horizontal="left" vertical="center" wrapText="1"/>
      <protection hidden="1"/>
    </xf>
    <xf numFmtId="0" fontId="10" fillId="0" borderId="8" xfId="0" applyFont="1" applyBorder="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16" fillId="0" borderId="0" xfId="1" applyBorder="1" applyAlignment="1" applyProtection="1">
      <alignment horizontal="center"/>
      <protection hidden="1"/>
    </xf>
    <xf numFmtId="0" fontId="3" fillId="0" borderId="0" xfId="0" applyFont="1" applyBorder="1" applyAlignment="1" applyProtection="1">
      <alignment horizontal="center"/>
    </xf>
    <xf numFmtId="0" fontId="38" fillId="3" borderId="0" xfId="0" applyFont="1" applyFill="1" applyAlignment="1" applyProtection="1">
      <alignment horizontal="center" vertical="center"/>
      <protection hidden="1"/>
    </xf>
    <xf numFmtId="0" fontId="16" fillId="0" borderId="0" xfId="1" applyBorder="1" applyAlignment="1" applyProtection="1">
      <alignment horizontal="center" wrapText="1"/>
      <protection hidden="1"/>
    </xf>
    <xf numFmtId="0" fontId="34" fillId="0" borderId="0" xfId="0" applyFont="1" applyAlignment="1" applyProtection="1">
      <alignment horizontal="right" vertical="center" wrapText="1"/>
      <protection hidden="1"/>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7" fillId="0" borderId="0" xfId="0" applyFont="1" applyAlignment="1">
      <alignment horizontal="left" vertical="top" wrapText="1"/>
    </xf>
    <xf numFmtId="0" fontId="8" fillId="0" borderId="0" xfId="0" applyFont="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7" fillId="0" borderId="0" xfId="0" applyFont="1" applyAlignment="1" applyProtection="1">
      <alignment horizontal="center" vertical="center"/>
      <protection hidden="1"/>
    </xf>
    <xf numFmtId="0" fontId="23" fillId="0" borderId="0" xfId="0" applyFont="1" applyAlignment="1">
      <alignment horizontal="left" indent="1"/>
    </xf>
    <xf numFmtId="0" fontId="16" fillId="0" borderId="0" xfId="1" applyAlignment="1" applyProtection="1">
      <alignment horizontal="center"/>
      <protection hidden="1"/>
    </xf>
    <xf numFmtId="0" fontId="12" fillId="0" borderId="2" xfId="0" applyFont="1" applyBorder="1" applyAlignment="1" applyProtection="1">
      <alignment horizontal="left"/>
      <protection locked="0"/>
    </xf>
    <xf numFmtId="0" fontId="3" fillId="0" borderId="0" xfId="0" applyFont="1" applyAlignment="1" applyProtection="1">
      <alignment horizontal="left" indent="1"/>
      <protection hidden="1"/>
    </xf>
    <xf numFmtId="0" fontId="16" fillId="0" borderId="0" xfId="1" applyAlignment="1" applyProtection="1">
      <alignment horizontal="right"/>
      <protection hidden="1"/>
    </xf>
    <xf numFmtId="0" fontId="7" fillId="0" borderId="0" xfId="0" applyFont="1" applyAlignment="1" applyProtection="1">
      <alignment horizontal="right"/>
      <protection hidden="1"/>
    </xf>
    <xf numFmtId="0" fontId="7" fillId="0" borderId="0" xfId="0" applyFont="1" applyBorder="1" applyAlignment="1" applyProtection="1">
      <alignment horizontal="right"/>
      <protection hidden="1"/>
    </xf>
    <xf numFmtId="0" fontId="0" fillId="0" borderId="7" xfId="0"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0" xfId="0" applyAlignment="1" applyProtection="1">
      <alignment horizontal="center"/>
      <protection locked="0"/>
    </xf>
    <xf numFmtId="0" fontId="3" fillId="0" borderId="0" xfId="0" applyFont="1" applyAlignment="1" applyProtection="1">
      <alignment horizontal="center"/>
    </xf>
    <xf numFmtId="0" fontId="3" fillId="0" borderId="0" xfId="0" applyFont="1" applyAlignment="1" applyProtection="1">
      <alignment horizontal="center"/>
      <protection locked="0"/>
    </xf>
    <xf numFmtId="0" fontId="8" fillId="0" borderId="0" xfId="0" applyFont="1" applyAlignment="1">
      <alignment horizontal="center" vertical="center"/>
    </xf>
    <xf numFmtId="0" fontId="7" fillId="0" borderId="0" xfId="0" applyFont="1" applyAlignment="1">
      <alignment horizontal="right"/>
    </xf>
    <xf numFmtId="0" fontId="3" fillId="0" borderId="0" xfId="0" applyFont="1" applyAlignment="1">
      <alignment horizontal="left" indent="1"/>
    </xf>
    <xf numFmtId="0" fontId="1" fillId="3" borderId="0" xfId="0" applyFont="1" applyFill="1" applyAlignment="1">
      <alignment horizontal="left" vertical="center" wrapText="1"/>
    </xf>
    <xf numFmtId="0" fontId="12" fillId="0" borderId="0" xfId="0" applyFont="1" applyAlignment="1">
      <alignment horizontal="left" vertical="center" wrapText="1"/>
    </xf>
    <xf numFmtId="0" fontId="2" fillId="0" borderId="0" xfId="0" applyFont="1" applyAlignment="1" applyProtection="1">
      <alignment horizontal="center"/>
      <protection hidden="1"/>
    </xf>
    <xf numFmtId="0" fontId="3" fillId="0" borderId="0" xfId="0" applyFont="1" applyAlignment="1">
      <alignment horizontal="right"/>
    </xf>
    <xf numFmtId="0" fontId="3" fillId="0" borderId="1" xfId="0" applyFont="1" applyBorder="1" applyAlignment="1" applyProtection="1">
      <alignment horizontal="left" wrapText="1"/>
      <protection locked="0"/>
    </xf>
    <xf numFmtId="0" fontId="3" fillId="0" borderId="0" xfId="0" applyFont="1" applyAlignment="1" applyProtection="1">
      <alignment horizontal="center"/>
      <protection hidden="1"/>
    </xf>
    <xf numFmtId="0" fontId="7" fillId="0" borderId="0" xfId="0" applyFont="1" applyAlignment="1" applyProtection="1">
      <alignment horizontal="left"/>
      <protection hidden="1"/>
    </xf>
    <xf numFmtId="0" fontId="7" fillId="0" borderId="0" xfId="0" applyFont="1" applyBorder="1" applyAlignment="1" applyProtection="1">
      <alignment horizontal="center"/>
      <protection hidden="1"/>
    </xf>
    <xf numFmtId="0" fontId="3" fillId="0" borderId="1" xfId="0" applyFont="1" applyBorder="1" applyAlignment="1" applyProtection="1">
      <alignment horizontal="left" indent="1"/>
      <protection locked="0"/>
    </xf>
    <xf numFmtId="0" fontId="12" fillId="0" borderId="1" xfId="0" applyFont="1" applyBorder="1" applyAlignment="1" applyProtection="1">
      <alignment horizontal="left"/>
      <protection locked="0"/>
    </xf>
    <xf numFmtId="0" fontId="7" fillId="0" borderId="0" xfId="0" applyFont="1" applyAlignment="1">
      <alignment horizontal="center"/>
    </xf>
    <xf numFmtId="0" fontId="12" fillId="0" borderId="0" xfId="0" applyFont="1" applyAlignment="1">
      <alignment horizontal="left" wrapText="1"/>
    </xf>
    <xf numFmtId="0" fontId="16" fillId="0" borderId="2" xfId="1" applyBorder="1" applyAlignment="1">
      <alignment horizontal="left"/>
      <protection locked="0"/>
    </xf>
    <xf numFmtId="0" fontId="17" fillId="0" borderId="2" xfId="1" applyFont="1" applyBorder="1" applyAlignment="1">
      <alignment horizontal="left"/>
      <protection locked="0"/>
    </xf>
  </cellXfs>
  <cellStyles count="3">
    <cellStyle name="Hyperlink" xfId="1" builtinId="8"/>
    <cellStyle name="Normal" xfId="0" builtinId="0"/>
    <cellStyle name="Normal 2" xfId="2" xr:uid="{00000000-0005-0000-0000-000002000000}"/>
  </cellStyles>
  <dxfs count="9">
    <dxf>
      <numFmt numFmtId="165" formatCode=";;;"/>
      <border>
        <left/>
        <right/>
        <top/>
        <bottom/>
      </border>
    </dxf>
    <dxf>
      <numFmt numFmtId="165" formatCode=";;;"/>
      <border>
        <left/>
        <right/>
        <top/>
        <bottom/>
      </border>
    </dxf>
    <dxf>
      <numFmt numFmtId="165" formatCode=";;;"/>
      <border>
        <left/>
        <right/>
        <top/>
        <bottom/>
      </border>
    </dxf>
    <dxf>
      <numFmt numFmtId="165" formatCode=";;;"/>
      <border>
        <left/>
        <right/>
        <top/>
        <bottom/>
      </border>
    </dxf>
    <dxf>
      <fill>
        <patternFill patternType="none">
          <fgColor indexed="64"/>
          <bgColor indexed="65"/>
        </patternFill>
      </fill>
    </dxf>
    <dxf>
      <font>
        <color theme="0"/>
      </font>
      <border>
        <left/>
        <right/>
        <top/>
        <bottom/>
        <vertical/>
        <horizontal/>
      </border>
    </dxf>
    <dxf>
      <border>
        <bottom style="thin">
          <color auto="1"/>
        </bottom>
        <vertical/>
        <horizontal/>
      </border>
    </dxf>
    <dxf>
      <border>
        <bottom style="thin">
          <color auto="1"/>
        </bottom>
        <vertical/>
        <horizontal/>
      </border>
    </dxf>
    <dxf>
      <border>
        <bottom style="thin">
          <color auto="1"/>
        </bottom>
        <vertical/>
        <horizontal/>
      </border>
    </dxf>
  </dxfs>
  <tableStyles count="0" defaultTableStyle="TableStyleMedium2" defaultPivotStyle="PivotStyleLight16"/>
  <colors>
    <mruColors>
      <color rgb="FF0084CD"/>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Lists!Q1" lockText="1" noThreeD="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Lists!$L$1"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Lists!$F$8" lockText="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firstButton="1" fmlaLink="Lists!$P$1" lockText="1"/>
</file>

<file path=xl/ctrlProps/ctrlProp2.xml><?xml version="1.0" encoding="utf-8"?>
<formControlPr xmlns="http://schemas.microsoft.com/office/spreadsheetml/2009/9/main" objectType="Radio" firstButton="1" fmlaLink="Lists!$M$1" lockText="1"/>
</file>

<file path=xl/ctrlProps/ctrlProp20.xml><?xml version="1.0" encoding="utf-8"?>
<formControlPr xmlns="http://schemas.microsoft.com/office/spreadsheetml/2009/9/main" objectType="Radio" firstButton="1" lockText="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Lists!$N$12"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Lists!$N$7"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firstButton="1" lockText="1"/>
</file>

<file path=xl/ctrlProps/ctrlProp36.xml><?xml version="1.0" encoding="utf-8"?>
<formControlPr xmlns="http://schemas.microsoft.com/office/spreadsheetml/2009/9/main" objectType="Radio" checked="Checked" lockText="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Radio"/>
</file>

<file path=xl/ctrlProps/ctrlProp42.xml><?xml version="1.0" encoding="utf-8"?>
<formControlPr xmlns="http://schemas.microsoft.com/office/spreadsheetml/2009/9/main" objectType="Radio"/>
</file>

<file path=xl/ctrlProps/ctrlProp43.xml><?xml version="1.0" encoding="utf-8"?>
<formControlPr xmlns="http://schemas.microsoft.com/office/spreadsheetml/2009/9/main" objectType="Radio"/>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firstButton="1" fmlaLink="Lists!$F$2"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checked="Checked" firstButton="1" fmlaLink="Lists!$G$2"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4E312.4307D410" TargetMode="External"/><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26" Type="http://schemas.openxmlformats.org/officeDocument/2006/relationships/image" Target="cid:image001.png@01D522AA.4D21C0A0" TargetMode="External"/><Relationship Id="rId3" Type="http://schemas.openxmlformats.org/officeDocument/2006/relationships/image" Target="../media/image6.png"/><Relationship Id="rId21" Type="http://schemas.openxmlformats.org/officeDocument/2006/relationships/image" Target="../media/image22.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5" Type="http://schemas.openxmlformats.org/officeDocument/2006/relationships/image" Target="../media/image24.png"/><Relationship Id="rId2" Type="http://schemas.microsoft.com/office/2007/relationships/hdphoto" Target="../media/hdphoto1.wdp"/><Relationship Id="rId16" Type="http://schemas.openxmlformats.org/officeDocument/2006/relationships/image" Target="../media/image18.png"/><Relationship Id="rId20" Type="http://schemas.openxmlformats.org/officeDocument/2006/relationships/image" Target="cid:image002.png@01D521C7.C9DEAD80" TargetMode="External"/><Relationship Id="rId29" Type="http://schemas.openxmlformats.org/officeDocument/2006/relationships/image" Target="../media/image26.png"/><Relationship Id="rId1" Type="http://schemas.openxmlformats.org/officeDocument/2006/relationships/image" Target="../media/image5.png"/><Relationship Id="rId6" Type="http://schemas.openxmlformats.org/officeDocument/2006/relationships/image" Target="../media/image8.JPG"/><Relationship Id="rId11" Type="http://schemas.openxmlformats.org/officeDocument/2006/relationships/image" Target="../media/image13.png"/><Relationship Id="rId24" Type="http://schemas.openxmlformats.org/officeDocument/2006/relationships/image" Target="cid:image001.png@01D521DF.CF9D16E0" TargetMode="External"/><Relationship Id="rId5" Type="http://schemas.openxmlformats.org/officeDocument/2006/relationships/image" Target="../media/image7.emf"/><Relationship Id="rId15" Type="http://schemas.openxmlformats.org/officeDocument/2006/relationships/image" Target="../media/image17.png"/><Relationship Id="rId23" Type="http://schemas.openxmlformats.org/officeDocument/2006/relationships/image" Target="../media/image23.png"/><Relationship Id="rId28" Type="http://schemas.openxmlformats.org/officeDocument/2006/relationships/image" Target="cid:image002.png@01D522A9.ED9C2B70" TargetMode="External"/><Relationship Id="rId10" Type="http://schemas.openxmlformats.org/officeDocument/2006/relationships/image" Target="../media/image12.png"/><Relationship Id="rId19" Type="http://schemas.openxmlformats.org/officeDocument/2006/relationships/image" Target="../media/image21.png"/><Relationship Id="rId31" Type="http://schemas.openxmlformats.org/officeDocument/2006/relationships/image" Target="../media/image27.png"/><Relationship Id="rId4" Type="http://schemas.microsoft.com/office/2007/relationships/hdphoto" Target="../media/hdphoto2.wdp"/><Relationship Id="rId9" Type="http://schemas.openxmlformats.org/officeDocument/2006/relationships/image" Target="../media/image11.png"/><Relationship Id="rId14" Type="http://schemas.openxmlformats.org/officeDocument/2006/relationships/image" Target="../media/image16.png"/><Relationship Id="rId22" Type="http://schemas.openxmlformats.org/officeDocument/2006/relationships/image" Target="cid:image002.png@01D521C8.EF68DB60" TargetMode="External"/><Relationship Id="rId27" Type="http://schemas.openxmlformats.org/officeDocument/2006/relationships/image" Target="../media/image25.png"/><Relationship Id="rId30" Type="http://schemas.openxmlformats.org/officeDocument/2006/relationships/image" Target="cid:image004.png@01D522B4.D7AB40C0"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171450</xdr:colOff>
          <xdr:row>49</xdr:row>
          <xdr:rowOff>66675</xdr:rowOff>
        </xdr:from>
        <xdr:to>
          <xdr:col>3</xdr:col>
          <xdr:colOff>533400</xdr:colOff>
          <xdr:row>50</xdr:row>
          <xdr:rowOff>19050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FM Global Insured</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304800</xdr:colOff>
          <xdr:row>36</xdr:row>
          <xdr:rowOff>47625</xdr:rowOff>
        </xdr:from>
        <xdr:to>
          <xdr:col>9</xdr:col>
          <xdr:colOff>685800</xdr:colOff>
          <xdr:row>37</xdr:row>
          <xdr:rowOff>38100</xdr:rowOff>
        </xdr:to>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57150</xdr:colOff>
          <xdr:row>36</xdr:row>
          <xdr:rowOff>57150</xdr:rowOff>
        </xdr:from>
        <xdr:to>
          <xdr:col>10</xdr:col>
          <xdr:colOff>438150</xdr:colOff>
          <xdr:row>37</xdr:row>
          <xdr:rowOff>38100</xdr:rowOff>
        </xdr:to>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800100</xdr:colOff>
          <xdr:row>20</xdr:row>
          <xdr:rowOff>85725</xdr:rowOff>
        </xdr:from>
        <xdr:to>
          <xdr:col>5</xdr:col>
          <xdr:colOff>676275</xdr:colOff>
          <xdr:row>26</xdr:row>
          <xdr:rowOff>76200</xdr:rowOff>
        </xdr:to>
        <xdr:sp macro="" textlink="">
          <xdr:nvSpPr>
            <xdr:cNvPr id="4131" name="Group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3108</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78</xdr:row>
          <xdr:rowOff>171450</xdr:rowOff>
        </xdr:from>
        <xdr:to>
          <xdr:col>13</xdr:col>
          <xdr:colOff>190500</xdr:colOff>
          <xdr:row>99</xdr:row>
          <xdr:rowOff>190500</xdr:rowOff>
        </xdr:to>
        <xdr:sp macro="" textlink="">
          <xdr:nvSpPr>
            <xdr:cNvPr id="4132" name="Group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3109</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323850</xdr:colOff>
          <xdr:row>6</xdr:row>
          <xdr:rowOff>66675</xdr:rowOff>
        </xdr:from>
        <xdr:to>
          <xdr:col>5</xdr:col>
          <xdr:colOff>285750</xdr:colOff>
          <xdr:row>7</xdr:row>
          <xdr:rowOff>19050</xdr:rowOff>
        </xdr:to>
        <xdr:sp macro="" textlink="">
          <xdr:nvSpPr>
            <xdr:cNvPr id="4139" name="Option Button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USA</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6</xdr:row>
          <xdr:rowOff>76200</xdr:rowOff>
        </xdr:from>
        <xdr:to>
          <xdr:col>6</xdr:col>
          <xdr:colOff>28575</xdr:colOff>
          <xdr:row>7</xdr:row>
          <xdr:rowOff>19050</xdr:rowOff>
        </xdr:to>
        <xdr:sp macro="" textlink="">
          <xdr:nvSpPr>
            <xdr:cNvPr id="4140" name="Option Button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Canada</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28575</xdr:colOff>
          <xdr:row>6</xdr:row>
          <xdr:rowOff>57150</xdr:rowOff>
        </xdr:from>
        <xdr:to>
          <xdr:col>6</xdr:col>
          <xdr:colOff>676275</xdr:colOff>
          <xdr:row>7</xdr:row>
          <xdr:rowOff>28575</xdr:rowOff>
        </xdr:to>
        <xdr:sp macro="" textlink="">
          <xdr:nvSpPr>
            <xdr:cNvPr id="4141" name="Option Button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Mexico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323850</xdr:colOff>
          <xdr:row>15</xdr:row>
          <xdr:rowOff>38100</xdr:rowOff>
        </xdr:from>
        <xdr:to>
          <xdr:col>5</xdr:col>
          <xdr:colOff>238125</xdr:colOff>
          <xdr:row>16</xdr:row>
          <xdr:rowOff>28575</xdr:rowOff>
        </xdr:to>
        <xdr:sp macro="" textlink="">
          <xdr:nvSpPr>
            <xdr:cNvPr id="4145" name="Option Button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USA</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104775</xdr:colOff>
          <xdr:row>15</xdr:row>
          <xdr:rowOff>38100</xdr:rowOff>
        </xdr:from>
        <xdr:to>
          <xdr:col>5</xdr:col>
          <xdr:colOff>695325</xdr:colOff>
          <xdr:row>16</xdr:row>
          <xdr:rowOff>28575</xdr:rowOff>
        </xdr:to>
        <xdr:sp macro="" textlink="">
          <xdr:nvSpPr>
            <xdr:cNvPr id="4146" name="Option Button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Canada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14</xdr:row>
          <xdr:rowOff>142875</xdr:rowOff>
        </xdr:from>
        <xdr:to>
          <xdr:col>7</xdr:col>
          <xdr:colOff>676275</xdr:colOff>
          <xdr:row>16</xdr:row>
          <xdr:rowOff>200025</xdr:rowOff>
        </xdr:to>
        <xdr:sp macro="" textlink="">
          <xdr:nvSpPr>
            <xdr:cNvPr id="4147" name="Group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51</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371475</xdr:colOff>
          <xdr:row>37</xdr:row>
          <xdr:rowOff>28575</xdr:rowOff>
        </xdr:from>
        <xdr:to>
          <xdr:col>7</xdr:col>
          <xdr:colOff>180975</xdr:colOff>
          <xdr:row>38</xdr:row>
          <xdr:rowOff>28575</xdr:rowOff>
        </xdr:to>
        <xdr:sp macro="" textlink="">
          <xdr:nvSpPr>
            <xdr:cNvPr id="4149" name="Option Button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66675</xdr:colOff>
          <xdr:row>37</xdr:row>
          <xdr:rowOff>28575</xdr:rowOff>
        </xdr:from>
        <xdr:to>
          <xdr:col>7</xdr:col>
          <xdr:colOff>609600</xdr:colOff>
          <xdr:row>38</xdr:row>
          <xdr:rowOff>28575</xdr:rowOff>
        </xdr:to>
        <xdr:sp macro="" textlink="">
          <xdr:nvSpPr>
            <xdr:cNvPr id="4150" name="Option Button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447675</xdr:colOff>
          <xdr:row>34</xdr:row>
          <xdr:rowOff>171450</xdr:rowOff>
        </xdr:from>
        <xdr:to>
          <xdr:col>11</xdr:col>
          <xdr:colOff>161925</xdr:colOff>
          <xdr:row>38</xdr:row>
          <xdr:rowOff>171450</xdr:rowOff>
        </xdr:to>
        <xdr:sp macro="" textlink="">
          <xdr:nvSpPr>
            <xdr:cNvPr id="4152" name="Group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56</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38100</xdr:colOff>
          <xdr:row>36</xdr:row>
          <xdr:rowOff>0</xdr:rowOff>
        </xdr:from>
        <xdr:to>
          <xdr:col>7</xdr:col>
          <xdr:colOff>704850</xdr:colOff>
          <xdr:row>38</xdr:row>
          <xdr:rowOff>152400</xdr:rowOff>
        </xdr:to>
        <xdr:sp macro="" textlink="">
          <xdr:nvSpPr>
            <xdr:cNvPr id="4153" name="Group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704851</xdr:colOff>
          <xdr:row>20</xdr:row>
          <xdr:rowOff>35430</xdr:rowOff>
        </xdr:from>
        <xdr:to>
          <xdr:col>14</xdr:col>
          <xdr:colOff>0</xdr:colOff>
          <xdr:row>25</xdr:row>
          <xdr:rowOff>96390</xdr:rowOff>
        </xdr:to>
        <xdr:pic>
          <xdr:nvPicPr>
            <xdr:cNvPr id="65" name="Picture 64">
              <a:extLst>
                <a:ext uri="{FF2B5EF4-FFF2-40B4-BE49-F238E27FC236}">
                  <a16:creationId xmlns:a16="http://schemas.microsoft.com/office/drawing/2014/main" id="{00000000-0008-0000-0000-000041000000}"/>
                </a:ext>
              </a:extLst>
            </xdr:cNvPr>
            <xdr:cNvPicPr>
              <a:picLocks noChangeAspect="1" noChangeArrowheads="1"/>
              <a:extLst>
                <a:ext uri="{84589F7E-364E-4C9E-8A38-B11213B215E9}">
                  <a14:cameraTool cellRange="Tilt1" spid="_x0000_s8245"/>
                </a:ext>
              </a:extLst>
            </xdr:cNvPicPr>
          </xdr:nvPicPr>
          <xdr:blipFill>
            <a:blip xmlns:r="http://schemas.openxmlformats.org/officeDocument/2006/relationships" r:embed="rId1"/>
            <a:srcRect/>
            <a:stretch>
              <a:fillRect/>
            </a:stretch>
          </xdr:blipFill>
          <xdr:spPr bwMode="auto">
            <a:xfrm>
              <a:off x="5562601" y="4455030"/>
              <a:ext cx="4952999" cy="118872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209550</xdr:colOff>
          <xdr:row>22</xdr:row>
          <xdr:rowOff>219075</xdr:rowOff>
        </xdr:from>
        <xdr:to>
          <xdr:col>2</xdr:col>
          <xdr:colOff>152400</xdr:colOff>
          <xdr:row>23</xdr:row>
          <xdr:rowOff>219075</xdr:rowOff>
        </xdr:to>
        <xdr:sp macro="" textlink="">
          <xdr:nvSpPr>
            <xdr:cNvPr id="4236" name="Option Button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133350</xdr:colOff>
          <xdr:row>21</xdr:row>
          <xdr:rowOff>57150</xdr:rowOff>
        </xdr:from>
        <xdr:to>
          <xdr:col>2</xdr:col>
          <xdr:colOff>695325</xdr:colOff>
          <xdr:row>25</xdr:row>
          <xdr:rowOff>171450</xdr:rowOff>
        </xdr:to>
        <xdr:sp macro="" textlink="">
          <xdr:nvSpPr>
            <xdr:cNvPr id="4238" name="Group Box 142" descr=" "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209550</xdr:colOff>
          <xdr:row>23</xdr:row>
          <xdr:rowOff>219075</xdr:rowOff>
        </xdr:from>
        <xdr:to>
          <xdr:col>2</xdr:col>
          <xdr:colOff>152400</xdr:colOff>
          <xdr:row>24</xdr:row>
          <xdr:rowOff>209550</xdr:rowOff>
        </xdr:to>
        <xdr:sp macro="" textlink="">
          <xdr:nvSpPr>
            <xdr:cNvPr id="4260" name="Option Button 164" hidden="1">
              <a:extLst>
                <a:ext uri="{63B3BB69-23CF-44E3-9099-C40C66FF867C}">
                  <a14:compatExt spid="_x0000_s4260"/>
                </a:ext>
                <a:ext uri="{FF2B5EF4-FFF2-40B4-BE49-F238E27FC236}">
                  <a16:creationId xmlns:a16="http://schemas.microsoft.com/office/drawing/2014/main" id="{00000000-0008-0000-00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600075</xdr:colOff>
          <xdr:row>72</xdr:row>
          <xdr:rowOff>38100</xdr:rowOff>
        </xdr:from>
        <xdr:to>
          <xdr:col>5</xdr:col>
          <xdr:colOff>142875</xdr:colOff>
          <xdr:row>72</xdr:row>
          <xdr:rowOff>238125</xdr:rowOff>
        </xdr:to>
        <xdr:sp macro="" textlink="">
          <xdr:nvSpPr>
            <xdr:cNvPr id="4279" name="Option Button 183" hidden="1">
              <a:extLst>
                <a:ext uri="{63B3BB69-23CF-44E3-9099-C40C66FF867C}">
                  <a14:compatExt spid="_x0000_s4279"/>
                </a:ext>
                <a:ext uri="{FF2B5EF4-FFF2-40B4-BE49-F238E27FC236}">
                  <a16:creationId xmlns:a16="http://schemas.microsoft.com/office/drawing/2014/main" id="{00000000-0008-0000-00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571500</xdr:colOff>
          <xdr:row>72</xdr:row>
          <xdr:rowOff>38100</xdr:rowOff>
        </xdr:from>
        <xdr:to>
          <xdr:col>7</xdr:col>
          <xdr:colOff>66675</xdr:colOff>
          <xdr:row>72</xdr:row>
          <xdr:rowOff>247650</xdr:rowOff>
        </xdr:to>
        <xdr:sp macro="" textlink="">
          <xdr:nvSpPr>
            <xdr:cNvPr id="4280" name="Option Button 184" hidden="1">
              <a:extLst>
                <a:ext uri="{63B3BB69-23CF-44E3-9099-C40C66FF867C}">
                  <a14:compatExt spid="_x0000_s4280"/>
                </a:ext>
                <a:ext uri="{FF2B5EF4-FFF2-40B4-BE49-F238E27FC236}">
                  <a16:creationId xmlns:a16="http://schemas.microsoft.com/office/drawing/2014/main" id="{00000000-0008-0000-00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171450</xdr:colOff>
          <xdr:row>39</xdr:row>
          <xdr:rowOff>0</xdr:rowOff>
        </xdr:from>
        <xdr:to>
          <xdr:col>13</xdr:col>
          <xdr:colOff>209550</xdr:colOff>
          <xdr:row>40</xdr:row>
          <xdr:rowOff>161925</xdr:rowOff>
        </xdr:to>
        <xdr:sp macro="" textlink="">
          <xdr:nvSpPr>
            <xdr:cNvPr id="4467" name="Group Box 371" hidden="1">
              <a:extLst>
                <a:ext uri="{63B3BB69-23CF-44E3-9099-C40C66FF867C}">
                  <a14:compatExt spid="_x0000_s4467"/>
                </a:ext>
                <a:ext uri="{FF2B5EF4-FFF2-40B4-BE49-F238E27FC236}">
                  <a16:creationId xmlns:a16="http://schemas.microsoft.com/office/drawing/2014/main" id="{00000000-0008-0000-0000-00007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371</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352425</xdr:colOff>
          <xdr:row>39</xdr:row>
          <xdr:rowOff>57150</xdr:rowOff>
        </xdr:from>
        <xdr:to>
          <xdr:col>3</xdr:col>
          <xdr:colOff>95250</xdr:colOff>
          <xdr:row>40</xdr:row>
          <xdr:rowOff>57150</xdr:rowOff>
        </xdr:to>
        <xdr:sp macro="" textlink="">
          <xdr:nvSpPr>
            <xdr:cNvPr id="4468" name="Option Button 372" hidden="1">
              <a:extLst>
                <a:ext uri="{63B3BB69-23CF-44E3-9099-C40C66FF867C}">
                  <a14:compatExt spid="_x0000_s4468"/>
                </a:ext>
                <a:ext uri="{FF2B5EF4-FFF2-40B4-BE49-F238E27FC236}">
                  <a16:creationId xmlns:a16="http://schemas.microsoft.com/office/drawing/2014/main" id="{00000000-0008-0000-00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EPDM</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39</xdr:row>
          <xdr:rowOff>57150</xdr:rowOff>
        </xdr:from>
        <xdr:to>
          <xdr:col>3</xdr:col>
          <xdr:colOff>533400</xdr:colOff>
          <xdr:row>40</xdr:row>
          <xdr:rowOff>57150</xdr:rowOff>
        </xdr:to>
        <xdr:sp macro="" textlink="">
          <xdr:nvSpPr>
            <xdr:cNvPr id="4469" name="Option Button 373" hidden="1">
              <a:extLst>
                <a:ext uri="{63B3BB69-23CF-44E3-9099-C40C66FF867C}">
                  <a14:compatExt spid="_x0000_s4469"/>
                </a:ext>
                <a:ext uri="{FF2B5EF4-FFF2-40B4-BE49-F238E27FC236}">
                  <a16:creationId xmlns:a16="http://schemas.microsoft.com/office/drawing/2014/main" id="{00000000-0008-0000-00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TPO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466725</xdr:colOff>
          <xdr:row>39</xdr:row>
          <xdr:rowOff>57150</xdr:rowOff>
        </xdr:from>
        <xdr:to>
          <xdr:col>4</xdr:col>
          <xdr:colOff>361950</xdr:colOff>
          <xdr:row>40</xdr:row>
          <xdr:rowOff>57150</xdr:rowOff>
        </xdr:to>
        <xdr:sp macro="" textlink="">
          <xdr:nvSpPr>
            <xdr:cNvPr id="4470" name="Option Button 374" hidden="1">
              <a:extLst>
                <a:ext uri="{63B3BB69-23CF-44E3-9099-C40C66FF867C}">
                  <a14:compatExt spid="_x0000_s4470"/>
                </a:ext>
                <a:ext uri="{FF2B5EF4-FFF2-40B4-BE49-F238E27FC236}">
                  <a16:creationId xmlns:a16="http://schemas.microsoft.com/office/drawing/2014/main" id="{00000000-0008-0000-00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PVC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552450</xdr:colOff>
          <xdr:row>39</xdr:row>
          <xdr:rowOff>47625</xdr:rowOff>
        </xdr:from>
        <xdr:to>
          <xdr:col>5</xdr:col>
          <xdr:colOff>514350</xdr:colOff>
          <xdr:row>40</xdr:row>
          <xdr:rowOff>57150</xdr:rowOff>
        </xdr:to>
        <xdr:sp macro="" textlink="">
          <xdr:nvSpPr>
            <xdr:cNvPr id="4471" name="Option Button 375" hidden="1">
              <a:extLst>
                <a:ext uri="{63B3BB69-23CF-44E3-9099-C40C66FF867C}">
                  <a14:compatExt spid="_x0000_s4471"/>
                </a:ext>
                <a:ext uri="{FF2B5EF4-FFF2-40B4-BE49-F238E27FC236}">
                  <a16:creationId xmlns:a16="http://schemas.microsoft.com/office/drawing/2014/main" id="{00000000-0008-0000-00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Acrylic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400050</xdr:colOff>
          <xdr:row>39</xdr:row>
          <xdr:rowOff>47625</xdr:rowOff>
        </xdr:from>
        <xdr:to>
          <xdr:col>7</xdr:col>
          <xdr:colOff>161925</xdr:colOff>
          <xdr:row>40</xdr:row>
          <xdr:rowOff>66675</xdr:rowOff>
        </xdr:to>
        <xdr:sp macro="" textlink="">
          <xdr:nvSpPr>
            <xdr:cNvPr id="4473" name="Option Button 377" descr="Built Up Roof (BUR)" hidden="1">
              <a:extLst>
                <a:ext uri="{63B3BB69-23CF-44E3-9099-C40C66FF867C}">
                  <a14:compatExt spid="_x0000_s4473"/>
                </a:ext>
                <a:ext uri="{FF2B5EF4-FFF2-40B4-BE49-F238E27FC236}">
                  <a16:creationId xmlns:a16="http://schemas.microsoft.com/office/drawing/2014/main" id="{00000000-0008-0000-00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Built Up Roof (BUR)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47625</xdr:colOff>
          <xdr:row>39</xdr:row>
          <xdr:rowOff>57150</xdr:rowOff>
        </xdr:from>
        <xdr:to>
          <xdr:col>8</xdr:col>
          <xdr:colOff>409575</xdr:colOff>
          <xdr:row>40</xdr:row>
          <xdr:rowOff>57150</xdr:rowOff>
        </xdr:to>
        <xdr:sp macro="" textlink="">
          <xdr:nvSpPr>
            <xdr:cNvPr id="4491" name="Option Button 395" hidden="1">
              <a:extLst>
                <a:ext uri="{63B3BB69-23CF-44E3-9099-C40C66FF867C}">
                  <a14:compatExt spid="_x0000_s4491"/>
                </a:ext>
                <a:ext uri="{FF2B5EF4-FFF2-40B4-BE49-F238E27FC236}">
                  <a16:creationId xmlns:a16="http://schemas.microsoft.com/office/drawing/2014/main" id="{00000000-0008-0000-00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Concrete/Paver</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161925</xdr:colOff>
          <xdr:row>71</xdr:row>
          <xdr:rowOff>200025</xdr:rowOff>
        </xdr:from>
        <xdr:to>
          <xdr:col>10</xdr:col>
          <xdr:colOff>238125</xdr:colOff>
          <xdr:row>73</xdr:row>
          <xdr:rowOff>47625</xdr:rowOff>
        </xdr:to>
        <xdr:sp macro="" textlink="">
          <xdr:nvSpPr>
            <xdr:cNvPr id="4496" name="Group Box 400" hidden="1">
              <a:extLst>
                <a:ext uri="{63B3BB69-23CF-44E3-9099-C40C66FF867C}">
                  <a14:compatExt spid="_x0000_s4496"/>
                </a:ext>
                <a:ext uri="{FF2B5EF4-FFF2-40B4-BE49-F238E27FC236}">
                  <a16:creationId xmlns:a16="http://schemas.microsoft.com/office/drawing/2014/main" id="{00000000-0008-0000-0000-00009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400</a:t>
              </a:r>
            </a:p>
          </xdr:txBody>
        </xdr:sp>
        <xdr:clientData/>
      </xdr:twoCellAnchor>
    </mc:Choice>
    <mc:Fallback/>
  </mc:AlternateContent>
  <xdr:twoCellAnchor>
    <xdr:from>
      <xdr:col>11</xdr:col>
      <xdr:colOff>107032</xdr:colOff>
      <xdr:row>86</xdr:row>
      <xdr:rowOff>16871</xdr:rowOff>
    </xdr:from>
    <xdr:to>
      <xdr:col>13</xdr:col>
      <xdr:colOff>6787</xdr:colOff>
      <xdr:row>88</xdr:row>
      <xdr:rowOff>58196</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327107" y="20419421"/>
          <a:ext cx="1157055" cy="7080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0">
              <a:ln>
                <a:solidFill>
                  <a:sysClr val="windowText" lastClr="000000"/>
                </a:solidFill>
              </a:ln>
              <a:solidFill>
                <a:sysClr val="windowText" lastClr="000000"/>
              </a:solidFill>
            </a:rPr>
            <a:t>Unknown</a:t>
          </a:r>
          <a:r>
            <a:rPr lang="en-US" sz="1200" b="0" baseline="0">
              <a:ln>
                <a:solidFill>
                  <a:sysClr val="windowText" lastClr="000000"/>
                </a:solidFill>
              </a:ln>
              <a:solidFill>
                <a:sysClr val="windowText" lastClr="000000"/>
              </a:solidFill>
            </a:rPr>
            <a:t> or PanelClaw to Recommend</a:t>
          </a:r>
          <a:endParaRPr lang="en-US" sz="1100" b="0">
            <a:ln>
              <a:solidFill>
                <a:sysClr val="windowText" lastClr="000000"/>
              </a:solidFill>
            </a:ln>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absolute">
        <xdr:from>
          <xdr:col>6</xdr:col>
          <xdr:colOff>19050</xdr:colOff>
          <xdr:row>15</xdr:row>
          <xdr:rowOff>47625</xdr:rowOff>
        </xdr:from>
        <xdr:to>
          <xdr:col>6</xdr:col>
          <xdr:colOff>581025</xdr:colOff>
          <xdr:row>16</xdr:row>
          <xdr:rowOff>38100</xdr:rowOff>
        </xdr:to>
        <xdr:sp macro="" textlink="">
          <xdr:nvSpPr>
            <xdr:cNvPr id="4566" name="Option Button 470" hidden="1">
              <a:extLst>
                <a:ext uri="{63B3BB69-23CF-44E3-9099-C40C66FF867C}">
                  <a14:compatExt spid="_x0000_s4566"/>
                </a:ext>
                <a:ext uri="{FF2B5EF4-FFF2-40B4-BE49-F238E27FC236}">
                  <a16:creationId xmlns:a16="http://schemas.microsoft.com/office/drawing/2014/main" id="{00000000-0008-0000-0000-0000D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Mexico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323850</xdr:colOff>
          <xdr:row>40</xdr:row>
          <xdr:rowOff>209550</xdr:rowOff>
        </xdr:from>
        <xdr:to>
          <xdr:col>13</xdr:col>
          <xdr:colOff>276225</xdr:colOff>
          <xdr:row>42</xdr:row>
          <xdr:rowOff>142875</xdr:rowOff>
        </xdr:to>
        <xdr:sp macro="" textlink="">
          <xdr:nvSpPr>
            <xdr:cNvPr id="4568" name="Group Box 472" hidden="1">
              <a:extLst>
                <a:ext uri="{63B3BB69-23CF-44E3-9099-C40C66FF867C}">
                  <a14:compatExt spid="_x0000_s4568"/>
                </a:ext>
                <a:ext uri="{FF2B5EF4-FFF2-40B4-BE49-F238E27FC236}">
                  <a16:creationId xmlns:a16="http://schemas.microsoft.com/office/drawing/2014/main" id="{00000000-0008-0000-0000-0000D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472</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323850</xdr:colOff>
          <xdr:row>41</xdr:row>
          <xdr:rowOff>28575</xdr:rowOff>
        </xdr:from>
        <xdr:to>
          <xdr:col>4</xdr:col>
          <xdr:colOff>400050</xdr:colOff>
          <xdr:row>42</xdr:row>
          <xdr:rowOff>47625</xdr:rowOff>
        </xdr:to>
        <xdr:sp macro="" textlink="">
          <xdr:nvSpPr>
            <xdr:cNvPr id="4569" name="Option Button 473" hidden="1">
              <a:extLst>
                <a:ext uri="{63B3BB69-23CF-44E3-9099-C40C66FF867C}">
                  <a14:compatExt spid="_x0000_s4569"/>
                </a:ext>
                <a:ext uri="{FF2B5EF4-FFF2-40B4-BE49-F238E27FC236}">
                  <a16:creationId xmlns:a16="http://schemas.microsoft.com/office/drawing/2014/main" id="{00000000-0008-0000-0000-0000D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Ballasted</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219075</xdr:colOff>
          <xdr:row>41</xdr:row>
          <xdr:rowOff>19050</xdr:rowOff>
        </xdr:from>
        <xdr:to>
          <xdr:col>6</xdr:col>
          <xdr:colOff>371475</xdr:colOff>
          <xdr:row>42</xdr:row>
          <xdr:rowOff>47625</xdr:rowOff>
        </xdr:to>
        <xdr:sp macro="" textlink="">
          <xdr:nvSpPr>
            <xdr:cNvPr id="4571" name="Option Button 475" hidden="1">
              <a:extLst>
                <a:ext uri="{63B3BB69-23CF-44E3-9099-C40C66FF867C}">
                  <a14:compatExt spid="_x0000_s4571"/>
                </a:ext>
                <a:ext uri="{FF2B5EF4-FFF2-40B4-BE49-F238E27FC236}">
                  <a16:creationId xmlns:a16="http://schemas.microsoft.com/office/drawing/2014/main" id="{00000000-0008-0000-0000-0000D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Mechanically Attached</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723900</xdr:colOff>
          <xdr:row>41</xdr:row>
          <xdr:rowOff>28575</xdr:rowOff>
        </xdr:from>
        <xdr:to>
          <xdr:col>7</xdr:col>
          <xdr:colOff>333375</xdr:colOff>
          <xdr:row>42</xdr:row>
          <xdr:rowOff>47625</xdr:rowOff>
        </xdr:to>
        <xdr:sp macro="" textlink="">
          <xdr:nvSpPr>
            <xdr:cNvPr id="4572" name="Option Button 476" hidden="1">
              <a:extLst>
                <a:ext uri="{63B3BB69-23CF-44E3-9099-C40C66FF867C}">
                  <a14:compatExt spid="_x0000_s4572"/>
                </a:ext>
                <a:ext uri="{FF2B5EF4-FFF2-40B4-BE49-F238E27FC236}">
                  <a16:creationId xmlns:a16="http://schemas.microsoft.com/office/drawing/2014/main" id="{00000000-0008-0000-0000-0000D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Fully Adhered</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628650</xdr:colOff>
          <xdr:row>15</xdr:row>
          <xdr:rowOff>47625</xdr:rowOff>
        </xdr:from>
        <xdr:to>
          <xdr:col>7</xdr:col>
          <xdr:colOff>504825</xdr:colOff>
          <xdr:row>16</xdr:row>
          <xdr:rowOff>38100</xdr:rowOff>
        </xdr:to>
        <xdr:sp macro="" textlink="">
          <xdr:nvSpPr>
            <xdr:cNvPr id="4615" name="Option Button 519" hidden="1">
              <a:extLst>
                <a:ext uri="{63B3BB69-23CF-44E3-9099-C40C66FF867C}">
                  <a14:compatExt spid="_x0000_s4615"/>
                </a:ext>
                <a:ext uri="{FF2B5EF4-FFF2-40B4-BE49-F238E27FC236}">
                  <a16:creationId xmlns:a16="http://schemas.microsoft.com/office/drawing/2014/main" id="{00000000-0008-0000-0000-00000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76200</xdr:colOff>
          <xdr:row>21</xdr:row>
          <xdr:rowOff>209550</xdr:rowOff>
        </xdr:from>
        <xdr:to>
          <xdr:col>3</xdr:col>
          <xdr:colOff>409575</xdr:colOff>
          <xdr:row>22</xdr:row>
          <xdr:rowOff>209550</xdr:rowOff>
        </xdr:to>
        <xdr:sp macro="" textlink="">
          <xdr:nvSpPr>
            <xdr:cNvPr id="4618" name="Option Button 522" hidden="1">
              <a:extLst>
                <a:ext uri="{63B3BB69-23CF-44E3-9099-C40C66FF867C}">
                  <a14:compatExt spid="_x0000_s4618"/>
                </a:ext>
                <a:ext uri="{FF2B5EF4-FFF2-40B4-BE49-F238E27FC236}">
                  <a16:creationId xmlns:a16="http://schemas.microsoft.com/office/drawing/2014/main" id="{00000000-0008-0000-0000-00000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76200</xdr:colOff>
          <xdr:row>22</xdr:row>
          <xdr:rowOff>219075</xdr:rowOff>
        </xdr:from>
        <xdr:to>
          <xdr:col>3</xdr:col>
          <xdr:colOff>400050</xdr:colOff>
          <xdr:row>23</xdr:row>
          <xdr:rowOff>209550</xdr:rowOff>
        </xdr:to>
        <xdr:sp macro="" textlink="">
          <xdr:nvSpPr>
            <xdr:cNvPr id="4620" name="Option Button 524" hidden="1">
              <a:extLst>
                <a:ext uri="{63B3BB69-23CF-44E3-9099-C40C66FF867C}">
                  <a14:compatExt spid="_x0000_s4620"/>
                </a:ext>
                <a:ext uri="{FF2B5EF4-FFF2-40B4-BE49-F238E27FC236}">
                  <a16:creationId xmlns:a16="http://schemas.microsoft.com/office/drawing/2014/main" id="{00000000-0008-0000-0000-00000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9525</xdr:rowOff>
        </xdr:from>
        <xdr:to>
          <xdr:col>4</xdr:col>
          <xdr:colOff>190500</xdr:colOff>
          <xdr:row>45</xdr:row>
          <xdr:rowOff>0</xdr:rowOff>
        </xdr:to>
        <xdr:sp macro="" textlink="">
          <xdr:nvSpPr>
            <xdr:cNvPr id="4676" name="Check Box 580" hidden="1">
              <a:extLst>
                <a:ext uri="{63B3BB69-23CF-44E3-9099-C40C66FF867C}">
                  <a14:compatExt spid="_x0000_s4676"/>
                </a:ext>
                <a:ext uri="{FF2B5EF4-FFF2-40B4-BE49-F238E27FC236}">
                  <a16:creationId xmlns:a16="http://schemas.microsoft.com/office/drawing/2014/main" id="{00000000-0008-0000-0000-00004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Loose Gravel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44</xdr:row>
          <xdr:rowOff>9525</xdr:rowOff>
        </xdr:from>
        <xdr:to>
          <xdr:col>5</xdr:col>
          <xdr:colOff>371475</xdr:colOff>
          <xdr:row>45</xdr:row>
          <xdr:rowOff>0</xdr:rowOff>
        </xdr:to>
        <xdr:sp macro="" textlink="">
          <xdr:nvSpPr>
            <xdr:cNvPr id="4677" name="Check Box 581" hidden="1">
              <a:extLst>
                <a:ext uri="{63B3BB69-23CF-44E3-9099-C40C66FF867C}">
                  <a14:compatExt spid="_x0000_s4677"/>
                </a:ext>
                <a:ext uri="{FF2B5EF4-FFF2-40B4-BE49-F238E27FC236}">
                  <a16:creationId xmlns:a16="http://schemas.microsoft.com/office/drawing/2014/main" id="{00000000-0008-0000-0000-00004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River Rock</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76200</xdr:colOff>
          <xdr:row>23</xdr:row>
          <xdr:rowOff>219075</xdr:rowOff>
        </xdr:from>
        <xdr:to>
          <xdr:col>3</xdr:col>
          <xdr:colOff>400050</xdr:colOff>
          <xdr:row>24</xdr:row>
          <xdr:rowOff>209550</xdr:rowOff>
        </xdr:to>
        <xdr:sp macro="" textlink="">
          <xdr:nvSpPr>
            <xdr:cNvPr id="4741" name="Option Button 645" hidden="1">
              <a:extLst>
                <a:ext uri="{63B3BB69-23CF-44E3-9099-C40C66FF867C}">
                  <a14:compatExt spid="_x0000_s4741"/>
                </a:ext>
                <a:ext uri="{FF2B5EF4-FFF2-40B4-BE49-F238E27FC236}">
                  <a16:creationId xmlns:a16="http://schemas.microsoft.com/office/drawing/2014/main" id="{00000000-0008-0000-0000-00008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28576</xdr:colOff>
      <xdr:row>0</xdr:row>
      <xdr:rowOff>28575</xdr:rowOff>
    </xdr:from>
    <xdr:to>
      <xdr:col>1</xdr:col>
      <xdr:colOff>95251</xdr:colOff>
      <xdr:row>3</xdr:row>
      <xdr:rowOff>112745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6" y="28575"/>
          <a:ext cx="1524000" cy="684245"/>
        </a:xfrm>
        <a:prstGeom prst="rect">
          <a:avLst/>
        </a:prstGeom>
      </xdr:spPr>
    </xdr:pic>
    <xdr:clientData/>
  </xdr:twoCellAnchor>
  <xdr:twoCellAnchor editAs="oneCell">
    <xdr:from>
      <xdr:col>0</xdr:col>
      <xdr:colOff>57150</xdr:colOff>
      <xdr:row>57</xdr:row>
      <xdr:rowOff>47625</xdr:rowOff>
    </xdr:from>
    <xdr:to>
      <xdr:col>1</xdr:col>
      <xdr:colOff>129540</xdr:colOff>
      <xdr:row>60</xdr:row>
      <xdr:rowOff>131795</xdr:rowOff>
    </xdr:to>
    <xdr:pic>
      <xdr:nvPicPr>
        <xdr:cNvPr id="73" name="Picture 72">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12973050"/>
          <a:ext cx="1524000" cy="684245"/>
        </a:xfrm>
        <a:prstGeom prst="rect">
          <a:avLst/>
        </a:prstGeom>
      </xdr:spPr>
    </xdr:pic>
    <xdr:clientData/>
  </xdr:twoCellAnchor>
  <xdr:twoCellAnchor>
    <xdr:from>
      <xdr:col>0</xdr:col>
      <xdr:colOff>0</xdr:colOff>
      <xdr:row>60</xdr:row>
      <xdr:rowOff>190500</xdr:rowOff>
    </xdr:from>
    <xdr:to>
      <xdr:col>14</xdr:col>
      <xdr:colOff>9524</xdr:colOff>
      <xdr:row>61</xdr:row>
      <xdr:rowOff>95251</xdr:rowOff>
    </xdr:to>
    <xdr:grpSp>
      <xdr:nvGrpSpPr>
        <xdr:cNvPr id="74" name="Group 73">
          <a:extLst>
            <a:ext uri="{FF2B5EF4-FFF2-40B4-BE49-F238E27FC236}">
              <a16:creationId xmlns:a16="http://schemas.microsoft.com/office/drawing/2014/main" id="{00000000-0008-0000-0000-00004A000000}"/>
            </a:ext>
          </a:extLst>
        </xdr:cNvPr>
        <xdr:cNvGrpSpPr/>
      </xdr:nvGrpSpPr>
      <xdr:grpSpPr>
        <a:xfrm>
          <a:off x="0" y="13716000"/>
          <a:ext cx="10563224" cy="104776"/>
          <a:chOff x="9525" y="971550"/>
          <a:chExt cx="7308215" cy="61595"/>
        </a:xfrm>
      </xdr:grpSpPr>
      <xdr:sp macro="" textlink="">
        <xdr:nvSpPr>
          <xdr:cNvPr id="75" name="Shape 65">
            <a:extLst>
              <a:ext uri="{FF2B5EF4-FFF2-40B4-BE49-F238E27FC236}">
                <a16:creationId xmlns:a16="http://schemas.microsoft.com/office/drawing/2014/main" id="{00000000-0008-0000-0000-00004B000000}"/>
              </a:ext>
            </a:extLst>
          </xdr:cNvPr>
          <xdr:cNvSpPr/>
        </xdr:nvSpPr>
        <xdr:spPr>
          <a:xfrm>
            <a:off x="9525" y="971550"/>
            <a:ext cx="5842000" cy="61595"/>
          </a:xfrm>
          <a:custGeom>
            <a:avLst/>
            <a:gdLst/>
            <a:ahLst/>
            <a:cxnLst/>
            <a:rect l="0" t="0" r="0" b="0"/>
            <a:pathLst>
              <a:path w="5843067" h="62014">
                <a:moveTo>
                  <a:pt x="0" y="0"/>
                </a:moveTo>
                <a:lnTo>
                  <a:pt x="5843067" y="0"/>
                </a:lnTo>
                <a:lnTo>
                  <a:pt x="5781078" y="62014"/>
                </a:lnTo>
                <a:lnTo>
                  <a:pt x="0" y="62014"/>
                </a:lnTo>
                <a:lnTo>
                  <a:pt x="0" y="0"/>
                </a:lnTo>
                <a:close/>
              </a:path>
            </a:pathLst>
          </a:custGeom>
          <a:solidFill>
            <a:srgbClr val="167EC1"/>
          </a:solidFill>
          <a:ln w="0" cap="flat">
            <a:noFill/>
            <a:miter lim="127000"/>
          </a:ln>
          <a:effectLst/>
        </xdr:spPr>
        <xdr:txBody>
          <a:bodyPr wrap="square"/>
          <a:lstStyle/>
          <a:p>
            <a:endParaRPr lang="en-US"/>
          </a:p>
        </xdr:txBody>
      </xdr:sp>
      <xdr:sp macro="" textlink="">
        <xdr:nvSpPr>
          <xdr:cNvPr id="76" name="Shape 66">
            <a:extLst>
              <a:ext uri="{FF2B5EF4-FFF2-40B4-BE49-F238E27FC236}">
                <a16:creationId xmlns:a16="http://schemas.microsoft.com/office/drawing/2014/main" id="{00000000-0008-0000-0000-00004C000000}"/>
              </a:ext>
            </a:extLst>
          </xdr:cNvPr>
          <xdr:cNvSpPr/>
        </xdr:nvSpPr>
        <xdr:spPr>
          <a:xfrm>
            <a:off x="5838190" y="971550"/>
            <a:ext cx="1479550" cy="61595"/>
          </a:xfrm>
          <a:custGeom>
            <a:avLst/>
            <a:gdLst/>
            <a:ahLst/>
            <a:cxnLst/>
            <a:rect l="0" t="0" r="0" b="0"/>
            <a:pathLst>
              <a:path w="1480032" h="62014">
                <a:moveTo>
                  <a:pt x="62001" y="0"/>
                </a:moveTo>
                <a:lnTo>
                  <a:pt x="1480032" y="0"/>
                </a:lnTo>
                <a:lnTo>
                  <a:pt x="1480032" y="62014"/>
                </a:lnTo>
                <a:lnTo>
                  <a:pt x="0" y="62014"/>
                </a:lnTo>
                <a:lnTo>
                  <a:pt x="62001" y="0"/>
                </a:lnTo>
                <a:close/>
              </a:path>
            </a:pathLst>
          </a:custGeom>
          <a:solidFill>
            <a:srgbClr val="554D48"/>
          </a:solidFill>
          <a:ln w="0" cap="flat">
            <a:noFill/>
            <a:miter lim="127000"/>
          </a:ln>
          <a:effectLst/>
        </xdr:spPr>
        <xdr:txBody>
          <a:bodyPr wrap="square"/>
          <a:lstStyle/>
          <a:p>
            <a:endParaRPr lang="en-US"/>
          </a:p>
        </xdr:txBody>
      </xdr:sp>
    </xdr:grpSp>
    <xdr:clientData/>
  </xdr:twoCellAnchor>
  <xdr:twoCellAnchor>
    <xdr:from>
      <xdr:col>0</xdr:col>
      <xdr:colOff>0</xdr:colOff>
      <xdr:row>3</xdr:row>
      <xdr:rowOff>190500</xdr:rowOff>
    </xdr:from>
    <xdr:to>
      <xdr:col>13</xdr:col>
      <xdr:colOff>647699</xdr:colOff>
      <xdr:row>4</xdr:row>
      <xdr:rowOff>104775</xdr:rowOff>
    </xdr:to>
    <xdr:grpSp>
      <xdr:nvGrpSpPr>
        <xdr:cNvPr id="77" name="Group 76">
          <a:extLst>
            <a:ext uri="{FF2B5EF4-FFF2-40B4-BE49-F238E27FC236}">
              <a16:creationId xmlns:a16="http://schemas.microsoft.com/office/drawing/2014/main" id="{00000000-0008-0000-0000-00004D000000}"/>
            </a:ext>
          </a:extLst>
        </xdr:cNvPr>
        <xdr:cNvGrpSpPr/>
      </xdr:nvGrpSpPr>
      <xdr:grpSpPr>
        <a:xfrm>
          <a:off x="0" y="790575"/>
          <a:ext cx="10544174" cy="114300"/>
          <a:chOff x="9525" y="971550"/>
          <a:chExt cx="7308215" cy="61595"/>
        </a:xfrm>
      </xdr:grpSpPr>
      <xdr:sp macro="" textlink="">
        <xdr:nvSpPr>
          <xdr:cNvPr id="78" name="Shape 65">
            <a:extLst>
              <a:ext uri="{FF2B5EF4-FFF2-40B4-BE49-F238E27FC236}">
                <a16:creationId xmlns:a16="http://schemas.microsoft.com/office/drawing/2014/main" id="{00000000-0008-0000-0000-00004E000000}"/>
              </a:ext>
            </a:extLst>
          </xdr:cNvPr>
          <xdr:cNvSpPr/>
        </xdr:nvSpPr>
        <xdr:spPr>
          <a:xfrm>
            <a:off x="9525" y="971550"/>
            <a:ext cx="5842000" cy="61595"/>
          </a:xfrm>
          <a:custGeom>
            <a:avLst/>
            <a:gdLst/>
            <a:ahLst/>
            <a:cxnLst/>
            <a:rect l="0" t="0" r="0" b="0"/>
            <a:pathLst>
              <a:path w="5843067" h="62014">
                <a:moveTo>
                  <a:pt x="0" y="0"/>
                </a:moveTo>
                <a:lnTo>
                  <a:pt x="5843067" y="0"/>
                </a:lnTo>
                <a:lnTo>
                  <a:pt x="5781078" y="62014"/>
                </a:lnTo>
                <a:lnTo>
                  <a:pt x="0" y="62014"/>
                </a:lnTo>
                <a:lnTo>
                  <a:pt x="0" y="0"/>
                </a:lnTo>
                <a:close/>
              </a:path>
            </a:pathLst>
          </a:custGeom>
          <a:solidFill>
            <a:srgbClr val="167EC1"/>
          </a:solidFill>
          <a:ln w="0" cap="flat">
            <a:noFill/>
            <a:miter lim="127000"/>
          </a:ln>
          <a:effectLst/>
        </xdr:spPr>
        <xdr:txBody>
          <a:bodyPr wrap="square"/>
          <a:lstStyle/>
          <a:p>
            <a:endParaRPr lang="en-US"/>
          </a:p>
        </xdr:txBody>
      </xdr:sp>
      <xdr:sp macro="" textlink="">
        <xdr:nvSpPr>
          <xdr:cNvPr id="79" name="Shape 66">
            <a:extLst>
              <a:ext uri="{FF2B5EF4-FFF2-40B4-BE49-F238E27FC236}">
                <a16:creationId xmlns:a16="http://schemas.microsoft.com/office/drawing/2014/main" id="{00000000-0008-0000-0000-00004F000000}"/>
              </a:ext>
            </a:extLst>
          </xdr:cNvPr>
          <xdr:cNvSpPr/>
        </xdr:nvSpPr>
        <xdr:spPr>
          <a:xfrm>
            <a:off x="5838190" y="971550"/>
            <a:ext cx="1479550" cy="61595"/>
          </a:xfrm>
          <a:custGeom>
            <a:avLst/>
            <a:gdLst/>
            <a:ahLst/>
            <a:cxnLst/>
            <a:rect l="0" t="0" r="0" b="0"/>
            <a:pathLst>
              <a:path w="1480032" h="62014">
                <a:moveTo>
                  <a:pt x="62001" y="0"/>
                </a:moveTo>
                <a:lnTo>
                  <a:pt x="1480032" y="0"/>
                </a:lnTo>
                <a:lnTo>
                  <a:pt x="1480032" y="62014"/>
                </a:lnTo>
                <a:lnTo>
                  <a:pt x="0" y="62014"/>
                </a:lnTo>
                <a:lnTo>
                  <a:pt x="62001" y="0"/>
                </a:lnTo>
                <a:close/>
              </a:path>
            </a:pathLst>
          </a:custGeom>
          <a:solidFill>
            <a:srgbClr val="554D48"/>
          </a:solidFill>
          <a:ln w="0" cap="flat">
            <a:noFill/>
            <a:miter lim="127000"/>
          </a:ln>
          <a:effectLst/>
        </xdr:spPr>
        <xdr:txBody>
          <a:bodyPr wrap="square"/>
          <a:lstStyle/>
          <a:p>
            <a:endParaRPr lang="en-US"/>
          </a:p>
        </xdr:txBody>
      </xdr:sp>
    </xdr:grpSp>
    <xdr:clientData/>
  </xdr:twoCellAnchor>
  <mc:AlternateContent xmlns:mc="http://schemas.openxmlformats.org/markup-compatibility/2006">
    <mc:Choice xmlns:a14="http://schemas.microsoft.com/office/drawing/2010/main" Requires="a14">
      <xdr:twoCellAnchor editAs="oneCell">
        <xdr:from>
          <xdr:col>7</xdr:col>
          <xdr:colOff>523875</xdr:colOff>
          <xdr:row>29</xdr:row>
          <xdr:rowOff>19050</xdr:rowOff>
        </xdr:from>
        <xdr:to>
          <xdr:col>9</xdr:col>
          <xdr:colOff>0</xdr:colOff>
          <xdr:row>30</xdr:row>
          <xdr:rowOff>38100</xdr:rowOff>
        </xdr:to>
        <xdr:sp macro="" textlink="">
          <xdr:nvSpPr>
            <xdr:cNvPr id="4819" name="Check Box 723" hidden="1">
              <a:extLst>
                <a:ext uri="{63B3BB69-23CF-44E3-9099-C40C66FF867C}">
                  <a14:compatExt spid="_x0000_s4819"/>
                </a:ext>
                <a:ext uri="{FF2B5EF4-FFF2-40B4-BE49-F238E27FC236}">
                  <a16:creationId xmlns:a16="http://schemas.microsoft.com/office/drawing/2014/main" id="{00000000-0008-0000-0000-0000D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238125</xdr:colOff>
          <xdr:row>39</xdr:row>
          <xdr:rowOff>57150</xdr:rowOff>
        </xdr:from>
        <xdr:to>
          <xdr:col>10</xdr:col>
          <xdr:colOff>85725</xdr:colOff>
          <xdr:row>40</xdr:row>
          <xdr:rowOff>57150</xdr:rowOff>
        </xdr:to>
        <xdr:sp macro="" textlink="">
          <xdr:nvSpPr>
            <xdr:cNvPr id="4829" name="Option Button 733" descr="Other" hidden="1">
              <a:extLst>
                <a:ext uri="{63B3BB69-23CF-44E3-9099-C40C66FF867C}">
                  <a14:compatExt spid="_x0000_s4829"/>
                </a:ext>
                <a:ext uri="{FF2B5EF4-FFF2-40B4-BE49-F238E27FC236}">
                  <a16:creationId xmlns:a16="http://schemas.microsoft.com/office/drawing/2014/main" id="{00000000-0008-0000-0000-0000D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142875</xdr:colOff>
          <xdr:row>39</xdr:row>
          <xdr:rowOff>47625</xdr:rowOff>
        </xdr:from>
        <xdr:to>
          <xdr:col>4</xdr:col>
          <xdr:colOff>600075</xdr:colOff>
          <xdr:row>40</xdr:row>
          <xdr:rowOff>57150</xdr:rowOff>
        </xdr:to>
        <xdr:sp macro="" textlink="">
          <xdr:nvSpPr>
            <xdr:cNvPr id="4833" name="Option Button 737" hidden="1">
              <a:extLst>
                <a:ext uri="{63B3BB69-23CF-44E3-9099-C40C66FF867C}">
                  <a14:compatExt spid="_x0000_s4833"/>
                </a:ext>
                <a:ext uri="{FF2B5EF4-FFF2-40B4-BE49-F238E27FC236}">
                  <a16:creationId xmlns:a16="http://schemas.microsoft.com/office/drawing/2014/main" id="{00000000-0008-0000-0000-0000E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238125</xdr:colOff>
          <xdr:row>39</xdr:row>
          <xdr:rowOff>57150</xdr:rowOff>
        </xdr:from>
        <xdr:to>
          <xdr:col>9</xdr:col>
          <xdr:colOff>228600</xdr:colOff>
          <xdr:row>40</xdr:row>
          <xdr:rowOff>57150</xdr:rowOff>
        </xdr:to>
        <xdr:sp macro="" textlink="">
          <xdr:nvSpPr>
            <xdr:cNvPr id="4849" name="Option Button 753" descr="Other" hidden="1">
              <a:extLst>
                <a:ext uri="{63B3BB69-23CF-44E3-9099-C40C66FF867C}">
                  <a14:compatExt spid="_x0000_s4849"/>
                </a:ext>
                <a:ext uri="{FF2B5EF4-FFF2-40B4-BE49-F238E27FC236}">
                  <a16:creationId xmlns:a16="http://schemas.microsoft.com/office/drawing/2014/main" id="{00000000-0008-0000-0000-0000F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Unknown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209550</xdr:colOff>
          <xdr:row>22</xdr:row>
          <xdr:rowOff>9525</xdr:rowOff>
        </xdr:from>
        <xdr:to>
          <xdr:col>2</xdr:col>
          <xdr:colOff>152400</xdr:colOff>
          <xdr:row>23</xdr:row>
          <xdr:rowOff>0</xdr:rowOff>
        </xdr:to>
        <xdr:sp macro="" textlink="">
          <xdr:nvSpPr>
            <xdr:cNvPr id="4854" name="Option Button 758" hidden="1">
              <a:extLst>
                <a:ext uri="{63B3BB69-23CF-44E3-9099-C40C66FF867C}">
                  <a14:compatExt spid="_x0000_s4854"/>
                </a:ext>
                <a:ext uri="{FF2B5EF4-FFF2-40B4-BE49-F238E27FC236}">
                  <a16:creationId xmlns:a16="http://schemas.microsoft.com/office/drawing/2014/main" id="{00000000-0008-0000-0000-0000F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600075</xdr:colOff>
          <xdr:row>6</xdr:row>
          <xdr:rowOff>66675</xdr:rowOff>
        </xdr:from>
        <xdr:to>
          <xdr:col>7</xdr:col>
          <xdr:colOff>561975</xdr:colOff>
          <xdr:row>7</xdr:row>
          <xdr:rowOff>19050</xdr:rowOff>
        </xdr:to>
        <xdr:sp macro="" textlink="">
          <xdr:nvSpPr>
            <xdr:cNvPr id="4863" name="Option Button 767" hidden="1">
              <a:extLst>
                <a:ext uri="{63B3BB69-23CF-44E3-9099-C40C66FF867C}">
                  <a14:compatExt spid="_x0000_s4863"/>
                </a:ext>
                <a:ext uri="{FF2B5EF4-FFF2-40B4-BE49-F238E27FC236}">
                  <a16:creationId xmlns:a16="http://schemas.microsoft.com/office/drawing/2014/main" id="{00000000-0008-0000-0000-0000F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28575</xdr:rowOff>
        </xdr:from>
        <xdr:to>
          <xdr:col>8</xdr:col>
          <xdr:colOff>9525</xdr:colOff>
          <xdr:row>7</xdr:row>
          <xdr:rowOff>152400</xdr:rowOff>
        </xdr:to>
        <xdr:sp macro="" textlink="">
          <xdr:nvSpPr>
            <xdr:cNvPr id="4864" name="Group Box 768" hidden="1">
              <a:extLst>
                <a:ext uri="{63B3BB69-23CF-44E3-9099-C40C66FF867C}">
                  <a14:compatExt spid="_x0000_s4864"/>
                </a:ext>
                <a:ext uri="{FF2B5EF4-FFF2-40B4-BE49-F238E27FC236}">
                  <a16:creationId xmlns:a16="http://schemas.microsoft.com/office/drawing/2014/main" id="{00000000-0008-0000-0000-0000001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768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704850</xdr:colOff>
          <xdr:row>20</xdr:row>
          <xdr:rowOff>38100</xdr:rowOff>
        </xdr:from>
        <xdr:to>
          <xdr:col>14</xdr:col>
          <xdr:colOff>0</xdr:colOff>
          <xdr:row>25</xdr:row>
          <xdr:rowOff>91440</xdr:rowOff>
        </xdr:to>
        <xdr:pic>
          <xdr:nvPicPr>
            <xdr:cNvPr id="4935" name="Picture 64">
              <a:extLst>
                <a:ext uri="{FF2B5EF4-FFF2-40B4-BE49-F238E27FC236}">
                  <a16:creationId xmlns:a16="http://schemas.microsoft.com/office/drawing/2014/main" id="{00000000-0008-0000-0000-000047130000}"/>
                </a:ext>
              </a:extLst>
            </xdr:cNvPr>
            <xdr:cNvPicPr>
              <a:picLocks noChangeAspect="1" noChangeArrowheads="1"/>
              <a:extLst>
                <a:ext uri="{84589F7E-364E-4C9E-8A38-B11213B215E9}">
                  <a14:cameraTool cellRange="Tilt1" spid="_x0000_s8246"/>
                </a:ext>
              </a:extLst>
            </xdr:cNvPicPr>
          </xdr:nvPicPr>
          <xdr:blipFill>
            <a:blip xmlns:r="http://schemas.openxmlformats.org/officeDocument/2006/relationships" r:embed="rId1"/>
            <a:srcRect/>
            <a:stretch>
              <a:fillRect/>
            </a:stretch>
          </xdr:blipFill>
          <xdr:spPr bwMode="auto">
            <a:xfrm>
              <a:off x="5210175" y="4457700"/>
              <a:ext cx="4629150" cy="11906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83</xdr:row>
          <xdr:rowOff>0</xdr:rowOff>
        </xdr:from>
        <xdr:to>
          <xdr:col>0</xdr:col>
          <xdr:colOff>933450</xdr:colOff>
          <xdr:row>83</xdr:row>
          <xdr:rowOff>219075</xdr:rowOff>
        </xdr:to>
        <xdr:sp macro="" textlink="">
          <xdr:nvSpPr>
            <xdr:cNvPr id="4950" name="Check Box 854" hidden="1">
              <a:extLst>
                <a:ext uri="{63B3BB69-23CF-44E3-9099-C40C66FF867C}">
                  <a14:compatExt spid="_x0000_s4950"/>
                </a:ext>
                <a:ext uri="{FF2B5EF4-FFF2-40B4-BE49-F238E27FC236}">
                  <a16:creationId xmlns:a16="http://schemas.microsoft.com/office/drawing/2014/main" id="{00000000-0008-0000-0000-00005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83</xdr:row>
          <xdr:rowOff>9525</xdr:rowOff>
        </xdr:from>
        <xdr:to>
          <xdr:col>3</xdr:col>
          <xdr:colOff>114300</xdr:colOff>
          <xdr:row>83</xdr:row>
          <xdr:rowOff>219075</xdr:rowOff>
        </xdr:to>
        <xdr:sp macro="" textlink="">
          <xdr:nvSpPr>
            <xdr:cNvPr id="4951" name="Check Box 855" hidden="1">
              <a:extLst>
                <a:ext uri="{63B3BB69-23CF-44E3-9099-C40C66FF867C}">
                  <a14:compatExt spid="_x0000_s4951"/>
                </a:ext>
                <a:ext uri="{FF2B5EF4-FFF2-40B4-BE49-F238E27FC236}">
                  <a16:creationId xmlns:a16="http://schemas.microsoft.com/office/drawing/2014/main" id="{00000000-0008-0000-0000-00005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83</xdr:row>
          <xdr:rowOff>9525</xdr:rowOff>
        </xdr:from>
        <xdr:to>
          <xdr:col>6</xdr:col>
          <xdr:colOff>161925</xdr:colOff>
          <xdr:row>83</xdr:row>
          <xdr:rowOff>219075</xdr:rowOff>
        </xdr:to>
        <xdr:sp macro="" textlink="">
          <xdr:nvSpPr>
            <xdr:cNvPr id="4952" name="Check Box 856" hidden="1">
              <a:extLst>
                <a:ext uri="{63B3BB69-23CF-44E3-9099-C40C66FF867C}">
                  <a14:compatExt spid="_x0000_s4952"/>
                </a:ext>
                <a:ext uri="{FF2B5EF4-FFF2-40B4-BE49-F238E27FC236}">
                  <a16:creationId xmlns:a16="http://schemas.microsoft.com/office/drawing/2014/main" id="{00000000-0008-0000-0000-00005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82</xdr:row>
          <xdr:rowOff>114300</xdr:rowOff>
        </xdr:from>
        <xdr:to>
          <xdr:col>8</xdr:col>
          <xdr:colOff>323850</xdr:colOff>
          <xdr:row>83</xdr:row>
          <xdr:rowOff>200025</xdr:rowOff>
        </xdr:to>
        <xdr:sp macro="" textlink="">
          <xdr:nvSpPr>
            <xdr:cNvPr id="4953" name="Check Box 857" hidden="1">
              <a:extLst>
                <a:ext uri="{63B3BB69-23CF-44E3-9099-C40C66FF867C}">
                  <a14:compatExt spid="_x0000_s4953"/>
                </a:ext>
                <a:ext uri="{FF2B5EF4-FFF2-40B4-BE49-F238E27FC236}">
                  <a16:creationId xmlns:a16="http://schemas.microsoft.com/office/drawing/2014/main" id="{00000000-0008-0000-0000-00005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83</xdr:row>
          <xdr:rowOff>19050</xdr:rowOff>
        </xdr:from>
        <xdr:to>
          <xdr:col>11</xdr:col>
          <xdr:colOff>95250</xdr:colOff>
          <xdr:row>83</xdr:row>
          <xdr:rowOff>228600</xdr:rowOff>
        </xdr:to>
        <xdr:sp macro="" textlink="">
          <xdr:nvSpPr>
            <xdr:cNvPr id="4954" name="Check Box 858" hidden="1">
              <a:extLst>
                <a:ext uri="{63B3BB69-23CF-44E3-9099-C40C66FF867C}">
                  <a14:compatExt spid="_x0000_s4954"/>
                </a:ext>
                <a:ext uri="{FF2B5EF4-FFF2-40B4-BE49-F238E27FC236}">
                  <a16:creationId xmlns:a16="http://schemas.microsoft.com/office/drawing/2014/main" id="{00000000-0008-0000-0000-00005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742950</xdr:colOff>
          <xdr:row>87</xdr:row>
          <xdr:rowOff>9525</xdr:rowOff>
        </xdr:from>
        <xdr:to>
          <xdr:col>0</xdr:col>
          <xdr:colOff>1000125</xdr:colOff>
          <xdr:row>87</xdr:row>
          <xdr:rowOff>238125</xdr:rowOff>
        </xdr:to>
        <xdr:sp macro="" textlink="">
          <xdr:nvSpPr>
            <xdr:cNvPr id="4955" name="Check Box 859" hidden="1">
              <a:extLst>
                <a:ext uri="{63B3BB69-23CF-44E3-9099-C40C66FF867C}">
                  <a14:compatExt spid="_x0000_s4955"/>
                </a:ext>
                <a:ext uri="{FF2B5EF4-FFF2-40B4-BE49-F238E27FC236}">
                  <a16:creationId xmlns:a16="http://schemas.microsoft.com/office/drawing/2014/main" id="{00000000-0008-0000-0000-00005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87</xdr:row>
          <xdr:rowOff>57150</xdr:rowOff>
        </xdr:from>
        <xdr:to>
          <xdr:col>3</xdr:col>
          <xdr:colOff>438150</xdr:colOff>
          <xdr:row>88</xdr:row>
          <xdr:rowOff>19050</xdr:rowOff>
        </xdr:to>
        <xdr:sp macro="" textlink="">
          <xdr:nvSpPr>
            <xdr:cNvPr id="4956" name="Check Box 860" hidden="1">
              <a:extLst>
                <a:ext uri="{63B3BB69-23CF-44E3-9099-C40C66FF867C}">
                  <a14:compatExt spid="_x0000_s4956"/>
                </a:ext>
                <a:ext uri="{FF2B5EF4-FFF2-40B4-BE49-F238E27FC236}">
                  <a16:creationId xmlns:a16="http://schemas.microsoft.com/office/drawing/2014/main" id="{00000000-0008-0000-0000-00005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87</xdr:row>
          <xdr:rowOff>66675</xdr:rowOff>
        </xdr:from>
        <xdr:to>
          <xdr:col>6</xdr:col>
          <xdr:colOff>142875</xdr:colOff>
          <xdr:row>88</xdr:row>
          <xdr:rowOff>19050</xdr:rowOff>
        </xdr:to>
        <xdr:sp macro="" textlink="">
          <xdr:nvSpPr>
            <xdr:cNvPr id="4957" name="Check Box 861" hidden="1">
              <a:extLst>
                <a:ext uri="{63B3BB69-23CF-44E3-9099-C40C66FF867C}">
                  <a14:compatExt spid="_x0000_s4957"/>
                </a:ext>
                <a:ext uri="{FF2B5EF4-FFF2-40B4-BE49-F238E27FC236}">
                  <a16:creationId xmlns:a16="http://schemas.microsoft.com/office/drawing/2014/main" id="{00000000-0008-0000-0000-00005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87</xdr:row>
          <xdr:rowOff>47625</xdr:rowOff>
        </xdr:from>
        <xdr:to>
          <xdr:col>7</xdr:col>
          <xdr:colOff>590550</xdr:colOff>
          <xdr:row>87</xdr:row>
          <xdr:rowOff>266700</xdr:rowOff>
        </xdr:to>
        <xdr:sp macro="" textlink="">
          <xdr:nvSpPr>
            <xdr:cNvPr id="4958" name="Check Box 862" hidden="1">
              <a:extLst>
                <a:ext uri="{63B3BB69-23CF-44E3-9099-C40C66FF867C}">
                  <a14:compatExt spid="_x0000_s4958"/>
                </a:ext>
                <a:ext uri="{FF2B5EF4-FFF2-40B4-BE49-F238E27FC236}">
                  <a16:creationId xmlns:a16="http://schemas.microsoft.com/office/drawing/2014/main" id="{00000000-0008-0000-0000-00005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86</xdr:row>
          <xdr:rowOff>266700</xdr:rowOff>
        </xdr:from>
        <xdr:to>
          <xdr:col>11</xdr:col>
          <xdr:colOff>114300</xdr:colOff>
          <xdr:row>87</xdr:row>
          <xdr:rowOff>19050</xdr:rowOff>
        </xdr:to>
        <xdr:sp macro="" textlink="">
          <xdr:nvSpPr>
            <xdr:cNvPr id="4959" name="Check Box 863" hidden="1">
              <a:extLst>
                <a:ext uri="{63B3BB69-23CF-44E3-9099-C40C66FF867C}">
                  <a14:compatExt spid="_x0000_s4959"/>
                </a:ext>
                <a:ext uri="{FF2B5EF4-FFF2-40B4-BE49-F238E27FC236}">
                  <a16:creationId xmlns:a16="http://schemas.microsoft.com/office/drawing/2014/main" id="{00000000-0008-0000-0000-00005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72391</xdr:colOff>
      <xdr:row>38</xdr:row>
      <xdr:rowOff>201930</xdr:rowOff>
    </xdr:from>
    <xdr:to>
      <xdr:col>12</xdr:col>
      <xdr:colOff>148591</xdr:colOff>
      <xdr:row>39</xdr:row>
      <xdr:rowOff>219075</xdr:rowOff>
    </xdr:to>
    <xdr:sp macro="" textlink="">
      <xdr:nvSpPr>
        <xdr:cNvPr id="80" name="TextBox 79">
          <a:extLst>
            <a:ext uri="{FF2B5EF4-FFF2-40B4-BE49-F238E27FC236}">
              <a16:creationId xmlns:a16="http://schemas.microsoft.com/office/drawing/2014/main" id="{00000000-0008-0000-0000-000050000000}"/>
            </a:ext>
          </a:extLst>
        </xdr:cNvPr>
        <xdr:cNvSpPr txBox="1"/>
      </xdr:nvSpPr>
      <xdr:spPr>
        <a:xfrm>
          <a:off x="7587616" y="8736330"/>
          <a:ext cx="1333500" cy="245745"/>
        </a:xfrm>
        <a:prstGeom prst="rect">
          <a:avLst/>
        </a:prstGeom>
        <a:solidFill>
          <a:schemeClr val="accent6">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371475</xdr:colOff>
      <xdr:row>29</xdr:row>
      <xdr:rowOff>95254</xdr:rowOff>
    </xdr:from>
    <xdr:to>
      <xdr:col>21</xdr:col>
      <xdr:colOff>249555</xdr:colOff>
      <xdr:row>54</xdr:row>
      <xdr:rowOff>187043</xdr:rowOff>
    </xdr:to>
    <xdr:pic>
      <xdr:nvPicPr>
        <xdr:cNvPr id="3" name="Picture 2" descr="cid:image001.png@01D4E312.4307D410">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753725" y="5619754"/>
          <a:ext cx="2926080" cy="4854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304800</xdr:colOff>
      <xdr:row>15</xdr:row>
      <xdr:rowOff>123825</xdr:rowOff>
    </xdr:from>
    <xdr:to>
      <xdr:col>7</xdr:col>
      <xdr:colOff>3143250</xdr:colOff>
      <xdr:row>18</xdr:row>
      <xdr:rowOff>28575</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5000"/>
                  </a14:imgEffect>
                </a14:imgLayer>
              </a14:imgProps>
            </a:ext>
            <a:ext uri="{28A0092B-C50C-407E-A947-70E740481C1C}">
              <a14:useLocalDpi xmlns:a14="http://schemas.microsoft.com/office/drawing/2010/main" val="0"/>
            </a:ext>
          </a:extLst>
        </a:blip>
        <a:stretch>
          <a:fillRect/>
        </a:stretch>
      </xdr:blipFill>
      <xdr:spPr>
        <a:xfrm>
          <a:off x="7219950" y="6505575"/>
          <a:ext cx="4057650" cy="476250"/>
        </a:xfrm>
        <a:prstGeom prst="rect">
          <a:avLst/>
        </a:prstGeom>
      </xdr:spPr>
    </xdr:pic>
    <xdr:clientData/>
  </xdr:twoCellAnchor>
  <xdr:twoCellAnchor editAs="oneCell">
    <xdr:from>
      <xdr:col>3</xdr:col>
      <xdr:colOff>542925</xdr:colOff>
      <xdr:row>11</xdr:row>
      <xdr:rowOff>95251</xdr:rowOff>
    </xdr:from>
    <xdr:to>
      <xdr:col>7</xdr:col>
      <xdr:colOff>2329100</xdr:colOff>
      <xdr:row>15</xdr:row>
      <xdr:rowOff>4572</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rightnessContrast bright="5000"/>
                  </a14:imgEffect>
                </a14:imgLayer>
              </a14:imgProps>
            </a:ext>
            <a:ext uri="{28A0092B-C50C-407E-A947-70E740481C1C}">
              <a14:useLocalDpi xmlns:a14="http://schemas.microsoft.com/office/drawing/2010/main" val="0"/>
            </a:ext>
          </a:extLst>
        </a:blip>
        <a:stretch>
          <a:fillRect/>
        </a:stretch>
      </xdr:blipFill>
      <xdr:spPr>
        <a:xfrm>
          <a:off x="6115050" y="5715001"/>
          <a:ext cx="4348400" cy="67132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228600</xdr:colOff>
          <xdr:row>2</xdr:row>
          <xdr:rowOff>66675</xdr:rowOff>
        </xdr:from>
        <xdr:to>
          <xdr:col>7</xdr:col>
          <xdr:colOff>4581525</xdr:colOff>
          <xdr:row>2</xdr:row>
          <xdr:rowOff>1123950</xdr:rowOff>
        </xdr:to>
        <xdr:pic>
          <xdr:nvPicPr>
            <xdr:cNvPr id="11" name="Picture 10">
              <a:extLst>
                <a:ext uri="{FF2B5EF4-FFF2-40B4-BE49-F238E27FC236}">
                  <a16:creationId xmlns:a16="http://schemas.microsoft.com/office/drawing/2014/main" id="{00000000-0008-0000-0200-00000B000000}"/>
                </a:ext>
              </a:extLst>
            </xdr:cNvPr>
            <xdr:cNvPicPr>
              <a:picLocks noChangeAspect="1" noChangeArrowheads="1"/>
              <a:extLst>
                <a:ext uri="{84589F7E-364E-4C9E-8A38-B11213B215E9}">
                  <a14:cameraTool cellRange="Tilt1" spid="_x0000_s6821"/>
                </a:ext>
              </a:extLst>
            </xdr:cNvPicPr>
          </xdr:nvPicPr>
          <xdr:blipFill>
            <a:blip xmlns:r="http://schemas.openxmlformats.org/officeDocument/2006/relationships" r:embed="rId5"/>
            <a:srcRect/>
            <a:stretch>
              <a:fillRect/>
            </a:stretch>
          </xdr:blipFill>
          <xdr:spPr bwMode="auto">
            <a:xfrm>
              <a:off x="8601075" y="447675"/>
              <a:ext cx="4352925" cy="10572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1638301</xdr:colOff>
      <xdr:row>8</xdr:row>
      <xdr:rowOff>76199</xdr:rowOff>
    </xdr:from>
    <xdr:to>
      <xdr:col>2</xdr:col>
      <xdr:colOff>47625</xdr:colOff>
      <xdr:row>12</xdr:row>
      <xdr:rowOff>28574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47901" y="5905499"/>
          <a:ext cx="4314824" cy="714375"/>
        </a:xfrm>
        <a:prstGeom prst="rect">
          <a:avLst/>
        </a:prstGeom>
      </xdr:spPr>
    </xdr:pic>
    <xdr:clientData/>
  </xdr:twoCellAnchor>
  <xdr:twoCellAnchor editAs="oneCell">
    <xdr:from>
      <xdr:col>7</xdr:col>
      <xdr:colOff>1743075</xdr:colOff>
      <xdr:row>5</xdr:row>
      <xdr:rowOff>847724</xdr:rowOff>
    </xdr:from>
    <xdr:to>
      <xdr:col>10</xdr:col>
      <xdr:colOff>0</xdr:colOff>
      <xdr:row>7</xdr:row>
      <xdr:rowOff>95086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7"/>
        <a:stretch>
          <a:fillRect/>
        </a:stretch>
      </xdr:blipFill>
      <xdr:spPr>
        <a:xfrm>
          <a:off x="9877425" y="4571999"/>
          <a:ext cx="4314825" cy="704687"/>
        </a:xfrm>
        <a:prstGeom prst="rect">
          <a:avLst/>
        </a:prstGeom>
      </xdr:spPr>
    </xdr:pic>
    <xdr:clientData/>
  </xdr:twoCellAnchor>
  <xdr:twoCellAnchor editAs="oneCell">
    <xdr:from>
      <xdr:col>1</xdr:col>
      <xdr:colOff>1247775</xdr:colOff>
      <xdr:row>15</xdr:row>
      <xdr:rowOff>190498</xdr:rowOff>
    </xdr:from>
    <xdr:to>
      <xdr:col>1</xdr:col>
      <xdr:colOff>5563743</xdr:colOff>
      <xdr:row>18</xdr:row>
      <xdr:rowOff>171450</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8"/>
        <a:stretch>
          <a:fillRect/>
        </a:stretch>
      </xdr:blipFill>
      <xdr:spPr>
        <a:xfrm>
          <a:off x="1857375" y="6572248"/>
          <a:ext cx="4315968" cy="552452"/>
        </a:xfrm>
        <a:prstGeom prst="rect">
          <a:avLst/>
        </a:prstGeom>
      </xdr:spPr>
    </xdr:pic>
    <xdr:clientData/>
  </xdr:twoCellAnchor>
  <xdr:twoCellAnchor editAs="oneCell">
    <xdr:from>
      <xdr:col>1</xdr:col>
      <xdr:colOff>3057525</xdr:colOff>
      <xdr:row>16</xdr:row>
      <xdr:rowOff>76199</xdr:rowOff>
    </xdr:from>
    <xdr:to>
      <xdr:col>4</xdr:col>
      <xdr:colOff>289560</xdr:colOff>
      <xdr:row>20</xdr:row>
      <xdr:rowOff>152400</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a:stretch>
          <a:fillRect/>
        </a:stretch>
      </xdr:blipFill>
      <xdr:spPr>
        <a:xfrm>
          <a:off x="3667125" y="6753224"/>
          <a:ext cx="4480560" cy="838201"/>
        </a:xfrm>
        <a:prstGeom prst="rect">
          <a:avLst/>
        </a:prstGeom>
      </xdr:spPr>
    </xdr:pic>
    <xdr:clientData/>
  </xdr:twoCellAnchor>
  <xdr:twoCellAnchor editAs="oneCell">
    <xdr:from>
      <xdr:col>8</xdr:col>
      <xdr:colOff>28575</xdr:colOff>
      <xdr:row>10</xdr:row>
      <xdr:rowOff>190499</xdr:rowOff>
    </xdr:from>
    <xdr:to>
      <xdr:col>15</xdr:col>
      <xdr:colOff>118110</xdr:colOff>
      <xdr:row>15</xdr:row>
      <xdr:rowOff>85724</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0"/>
        <a:stretch>
          <a:fillRect/>
        </a:stretch>
      </xdr:blipFill>
      <xdr:spPr>
        <a:xfrm>
          <a:off x="13115925" y="5619749"/>
          <a:ext cx="4480560" cy="847725"/>
        </a:xfrm>
        <a:prstGeom prst="rect">
          <a:avLst/>
        </a:prstGeom>
      </xdr:spPr>
    </xdr:pic>
    <xdr:clientData/>
  </xdr:twoCellAnchor>
  <xdr:twoCellAnchor editAs="oneCell">
    <xdr:from>
      <xdr:col>8</xdr:col>
      <xdr:colOff>114300</xdr:colOff>
      <xdr:row>15</xdr:row>
      <xdr:rowOff>171450</xdr:rowOff>
    </xdr:from>
    <xdr:to>
      <xdr:col>15</xdr:col>
      <xdr:colOff>203835</xdr:colOff>
      <xdr:row>20</xdr:row>
      <xdr:rowOff>38100</xdr:rowOff>
    </xdr:to>
    <xdr:pic>
      <xdr:nvPicPr>
        <xdr:cNvPr id="15" name="Pictur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1"/>
        <a:stretch>
          <a:fillRect/>
        </a:stretch>
      </xdr:blipFill>
      <xdr:spPr>
        <a:xfrm>
          <a:off x="13201650" y="6553200"/>
          <a:ext cx="4480560" cy="819150"/>
        </a:xfrm>
        <a:prstGeom prst="rect">
          <a:avLst/>
        </a:prstGeom>
      </xdr:spPr>
    </xdr:pic>
    <xdr:clientData/>
  </xdr:twoCellAnchor>
  <xdr:twoCellAnchor editAs="oneCell">
    <xdr:from>
      <xdr:col>0</xdr:col>
      <xdr:colOff>581024</xdr:colOff>
      <xdr:row>23</xdr:row>
      <xdr:rowOff>142874</xdr:rowOff>
    </xdr:from>
    <xdr:to>
      <xdr:col>1</xdr:col>
      <xdr:colOff>5732144</xdr:colOff>
      <xdr:row>28</xdr:row>
      <xdr:rowOff>73106</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2"/>
        <a:stretch>
          <a:fillRect/>
        </a:stretch>
      </xdr:blipFill>
      <xdr:spPr>
        <a:xfrm>
          <a:off x="581024" y="8829674"/>
          <a:ext cx="5760720" cy="882732"/>
        </a:xfrm>
        <a:prstGeom prst="rect">
          <a:avLst/>
        </a:prstGeom>
      </xdr:spPr>
    </xdr:pic>
    <xdr:clientData/>
  </xdr:twoCellAnchor>
  <xdr:twoCellAnchor editAs="oneCell">
    <xdr:from>
      <xdr:col>7</xdr:col>
      <xdr:colOff>304800</xdr:colOff>
      <xdr:row>24</xdr:row>
      <xdr:rowOff>152400</xdr:rowOff>
    </xdr:from>
    <xdr:to>
      <xdr:col>10</xdr:col>
      <xdr:colOff>7620</xdr:colOff>
      <xdr:row>29</xdr:row>
      <xdr:rowOff>82632</xdr:rowOff>
    </xdr:to>
    <xdr:pic>
      <xdr:nvPicPr>
        <xdr:cNvPr id="18" name="Picture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2"/>
        <a:stretch>
          <a:fillRect/>
        </a:stretch>
      </xdr:blipFill>
      <xdr:spPr>
        <a:xfrm>
          <a:off x="9991725" y="8353425"/>
          <a:ext cx="5760720" cy="882732"/>
        </a:xfrm>
        <a:prstGeom prst="rect">
          <a:avLst/>
        </a:prstGeom>
      </xdr:spPr>
    </xdr:pic>
    <xdr:clientData/>
  </xdr:twoCellAnchor>
  <xdr:twoCellAnchor editAs="oneCell">
    <xdr:from>
      <xdr:col>7</xdr:col>
      <xdr:colOff>523876</xdr:colOff>
      <xdr:row>31</xdr:row>
      <xdr:rowOff>114300</xdr:rowOff>
    </xdr:from>
    <xdr:to>
      <xdr:col>9</xdr:col>
      <xdr:colOff>360977</xdr:colOff>
      <xdr:row>37</xdr:row>
      <xdr:rowOff>68580</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3"/>
        <a:stretch>
          <a:fillRect/>
        </a:stretch>
      </xdr:blipFill>
      <xdr:spPr>
        <a:xfrm>
          <a:off x="10210801" y="9648825"/>
          <a:ext cx="5161576" cy="1097280"/>
        </a:xfrm>
        <a:prstGeom prst="rect">
          <a:avLst/>
        </a:prstGeom>
      </xdr:spPr>
    </xdr:pic>
    <xdr:clientData/>
  </xdr:twoCellAnchor>
  <xdr:twoCellAnchor editAs="oneCell">
    <xdr:from>
      <xdr:col>7</xdr:col>
      <xdr:colOff>781050</xdr:colOff>
      <xdr:row>4</xdr:row>
      <xdr:rowOff>742950</xdr:rowOff>
    </xdr:from>
    <xdr:to>
      <xdr:col>10</xdr:col>
      <xdr:colOff>408601</xdr:colOff>
      <xdr:row>5</xdr:row>
      <xdr:rowOff>573405</xdr:rowOff>
    </xdr:to>
    <xdr:pic>
      <xdr:nvPicPr>
        <xdr:cNvPr id="20" name="Picture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13"/>
        <a:stretch>
          <a:fillRect/>
        </a:stretch>
      </xdr:blipFill>
      <xdr:spPr>
        <a:xfrm>
          <a:off x="10467975" y="3409950"/>
          <a:ext cx="5685451" cy="1097280"/>
        </a:xfrm>
        <a:prstGeom prst="rect">
          <a:avLst/>
        </a:prstGeom>
      </xdr:spPr>
    </xdr:pic>
    <xdr:clientData/>
  </xdr:twoCellAnchor>
  <xdr:twoCellAnchor editAs="oneCell">
    <xdr:from>
      <xdr:col>7</xdr:col>
      <xdr:colOff>28575</xdr:colOff>
      <xdr:row>9</xdr:row>
      <xdr:rowOff>161924</xdr:rowOff>
    </xdr:from>
    <xdr:to>
      <xdr:col>9</xdr:col>
      <xdr:colOff>600075</xdr:colOff>
      <xdr:row>15</xdr:row>
      <xdr:rowOff>152399</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4"/>
        <a:stretch>
          <a:fillRect/>
        </a:stretch>
      </xdr:blipFill>
      <xdr:spPr>
        <a:xfrm>
          <a:off x="9715500" y="6181724"/>
          <a:ext cx="5895975" cy="1133475"/>
        </a:xfrm>
        <a:prstGeom prst="rect">
          <a:avLst/>
        </a:prstGeom>
      </xdr:spPr>
    </xdr:pic>
    <xdr:clientData/>
  </xdr:twoCellAnchor>
  <xdr:twoCellAnchor editAs="oneCell">
    <xdr:from>
      <xdr:col>1</xdr:col>
      <xdr:colOff>3752850</xdr:colOff>
      <xdr:row>16</xdr:row>
      <xdr:rowOff>114300</xdr:rowOff>
    </xdr:from>
    <xdr:to>
      <xdr:col>7</xdr:col>
      <xdr:colOff>581025</xdr:colOff>
      <xdr:row>22</xdr:row>
      <xdr:rowOff>95249</xdr:rowOff>
    </xdr:to>
    <xdr:pic>
      <xdr:nvPicPr>
        <xdr:cNvPr id="12" name="Pictur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5"/>
        <a:stretch>
          <a:fillRect/>
        </a:stretch>
      </xdr:blipFill>
      <xdr:spPr>
        <a:xfrm>
          <a:off x="4362450" y="7467600"/>
          <a:ext cx="5905500" cy="1123949"/>
        </a:xfrm>
        <a:prstGeom prst="rect">
          <a:avLst/>
        </a:prstGeom>
      </xdr:spPr>
    </xdr:pic>
    <xdr:clientData/>
  </xdr:twoCellAnchor>
  <xdr:twoCellAnchor editAs="oneCell">
    <xdr:from>
      <xdr:col>2</xdr:col>
      <xdr:colOff>133350</xdr:colOff>
      <xdr:row>15</xdr:row>
      <xdr:rowOff>76200</xdr:rowOff>
    </xdr:from>
    <xdr:to>
      <xdr:col>7</xdr:col>
      <xdr:colOff>2857500</xdr:colOff>
      <xdr:row>21</xdr:row>
      <xdr:rowOff>76200</xdr:rowOff>
    </xdr:to>
    <xdr:pic>
      <xdr:nvPicPr>
        <xdr:cNvPr id="19" name="Picture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15"/>
        <a:stretch>
          <a:fillRect/>
        </a:stretch>
      </xdr:blipFill>
      <xdr:spPr>
        <a:xfrm>
          <a:off x="6648450" y="7239000"/>
          <a:ext cx="5895975" cy="1143000"/>
        </a:xfrm>
        <a:prstGeom prst="rect">
          <a:avLst/>
        </a:prstGeom>
      </xdr:spPr>
    </xdr:pic>
    <xdr:clientData/>
  </xdr:twoCellAnchor>
  <xdr:twoCellAnchor editAs="oneCell">
    <xdr:from>
      <xdr:col>7</xdr:col>
      <xdr:colOff>514349</xdr:colOff>
      <xdr:row>5</xdr:row>
      <xdr:rowOff>800100</xdr:rowOff>
    </xdr:from>
    <xdr:to>
      <xdr:col>10</xdr:col>
      <xdr:colOff>352424</xdr:colOff>
      <xdr:row>9</xdr:row>
      <xdr:rowOff>104775</xdr:rowOff>
    </xdr:to>
    <xdr:pic>
      <xdr:nvPicPr>
        <xdr:cNvPr id="24" name="Picture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14"/>
        <a:stretch>
          <a:fillRect/>
        </a:stretch>
      </xdr:blipFill>
      <xdr:spPr>
        <a:xfrm>
          <a:off x="10201274" y="4981575"/>
          <a:ext cx="5895975" cy="1143000"/>
        </a:xfrm>
        <a:prstGeom prst="rect">
          <a:avLst/>
        </a:prstGeom>
      </xdr:spPr>
    </xdr:pic>
    <xdr:clientData/>
  </xdr:twoCellAnchor>
  <xdr:twoCellAnchor editAs="oneCell">
    <xdr:from>
      <xdr:col>3</xdr:col>
      <xdr:colOff>609599</xdr:colOff>
      <xdr:row>5</xdr:row>
      <xdr:rowOff>866775</xdr:rowOff>
    </xdr:from>
    <xdr:to>
      <xdr:col>7</xdr:col>
      <xdr:colOff>3925823</xdr:colOff>
      <xdr:row>10</xdr:row>
      <xdr:rowOff>6138</xdr:rowOff>
    </xdr:to>
    <xdr:pic>
      <xdr:nvPicPr>
        <xdr:cNvPr id="13" name="Picture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6"/>
        <a:stretch>
          <a:fillRect/>
        </a:stretch>
      </xdr:blipFill>
      <xdr:spPr>
        <a:xfrm>
          <a:off x="7734299" y="5048250"/>
          <a:ext cx="5878449" cy="1168188"/>
        </a:xfrm>
        <a:prstGeom prst="rect">
          <a:avLst/>
        </a:prstGeom>
      </xdr:spPr>
    </xdr:pic>
    <xdr:clientData/>
  </xdr:twoCellAnchor>
  <xdr:twoCellAnchor editAs="oneCell">
    <xdr:from>
      <xdr:col>7</xdr:col>
      <xdr:colOff>1638301</xdr:colOff>
      <xdr:row>37</xdr:row>
      <xdr:rowOff>57150</xdr:rowOff>
    </xdr:from>
    <xdr:to>
      <xdr:col>12</xdr:col>
      <xdr:colOff>240793</xdr:colOff>
      <xdr:row>42</xdr:row>
      <xdr:rowOff>161925</xdr:rowOff>
    </xdr:to>
    <xdr:pic>
      <xdr:nvPicPr>
        <xdr:cNvPr id="16" name="Picture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7"/>
        <a:stretch>
          <a:fillRect/>
        </a:stretch>
      </xdr:blipFill>
      <xdr:spPr>
        <a:xfrm>
          <a:off x="11325226" y="11410950"/>
          <a:ext cx="5879592" cy="1057275"/>
        </a:xfrm>
        <a:prstGeom prst="rect">
          <a:avLst/>
        </a:prstGeom>
      </xdr:spPr>
    </xdr:pic>
    <xdr:clientData/>
  </xdr:twoCellAnchor>
  <xdr:twoCellAnchor editAs="oneCell">
    <xdr:from>
      <xdr:col>7</xdr:col>
      <xdr:colOff>266700</xdr:colOff>
      <xdr:row>8</xdr:row>
      <xdr:rowOff>114301</xdr:rowOff>
    </xdr:from>
    <xdr:to>
      <xdr:col>10</xdr:col>
      <xdr:colOff>88392</xdr:colOff>
      <xdr:row>14</xdr:row>
      <xdr:rowOff>85725</xdr:rowOff>
    </xdr:to>
    <xdr:pic>
      <xdr:nvPicPr>
        <xdr:cNvPr id="21" name="Picture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18"/>
        <a:stretch>
          <a:fillRect/>
        </a:stretch>
      </xdr:blipFill>
      <xdr:spPr>
        <a:xfrm>
          <a:off x="9953625" y="5943601"/>
          <a:ext cx="5879592" cy="1114424"/>
        </a:xfrm>
        <a:prstGeom prst="rect">
          <a:avLst/>
        </a:prstGeom>
      </xdr:spPr>
    </xdr:pic>
    <xdr:clientData/>
  </xdr:twoCellAnchor>
  <xdr:twoCellAnchor>
    <xdr:from>
      <xdr:col>7</xdr:col>
      <xdr:colOff>2533650</xdr:colOff>
      <xdr:row>8</xdr:row>
      <xdr:rowOff>76201</xdr:rowOff>
    </xdr:from>
    <xdr:to>
      <xdr:col>13</xdr:col>
      <xdr:colOff>407670</xdr:colOff>
      <xdr:row>13</xdr:row>
      <xdr:rowOff>174283</xdr:rowOff>
    </xdr:to>
    <xdr:pic>
      <xdr:nvPicPr>
        <xdr:cNvPr id="25" name="Picture 24" descr="cid:image002.png@01D521C7.C9DEAD80">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9" r:link="rId20">
          <a:extLst>
            <a:ext uri="{28A0092B-C50C-407E-A947-70E740481C1C}">
              <a14:useLocalDpi xmlns:a14="http://schemas.microsoft.com/office/drawing/2010/main" val="0"/>
            </a:ext>
          </a:extLst>
        </a:blip>
        <a:srcRect/>
        <a:stretch>
          <a:fillRect/>
        </a:stretch>
      </xdr:blipFill>
      <xdr:spPr bwMode="auto">
        <a:xfrm>
          <a:off x="12220575" y="5905501"/>
          <a:ext cx="5760720" cy="1050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24</xdr:row>
      <xdr:rowOff>19050</xdr:rowOff>
    </xdr:from>
    <xdr:to>
      <xdr:col>7</xdr:col>
      <xdr:colOff>3474720</xdr:colOff>
      <xdr:row>29</xdr:row>
      <xdr:rowOff>142191</xdr:rowOff>
    </xdr:to>
    <xdr:pic>
      <xdr:nvPicPr>
        <xdr:cNvPr id="26" name="Picture 25" descr="cid:image002.png@01D521C8.EF68DB60">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21" r:link="rId22">
          <a:extLst>
            <a:ext uri="{28A0092B-C50C-407E-A947-70E740481C1C}">
              <a14:useLocalDpi xmlns:a14="http://schemas.microsoft.com/office/drawing/2010/main" val="0"/>
            </a:ext>
          </a:extLst>
        </a:blip>
        <a:srcRect/>
        <a:stretch>
          <a:fillRect/>
        </a:stretch>
      </xdr:blipFill>
      <xdr:spPr bwMode="auto">
        <a:xfrm>
          <a:off x="7400925" y="8896350"/>
          <a:ext cx="5760720" cy="1075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1609725</xdr:colOff>
      <xdr:row>15</xdr:row>
      <xdr:rowOff>0</xdr:rowOff>
    </xdr:from>
    <xdr:to>
      <xdr:col>12</xdr:col>
      <xdr:colOff>142875</xdr:colOff>
      <xdr:row>21</xdr:row>
      <xdr:rowOff>19050</xdr:rowOff>
    </xdr:to>
    <xdr:pic>
      <xdr:nvPicPr>
        <xdr:cNvPr id="27" name="Picture 26" descr="cid:image001.png@01D521DF.CF9D16E0">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23" r:link="rId24">
          <a:extLst>
            <a:ext uri="{28A0092B-C50C-407E-A947-70E740481C1C}">
              <a14:useLocalDpi xmlns:a14="http://schemas.microsoft.com/office/drawing/2010/main" val="0"/>
            </a:ext>
          </a:extLst>
        </a:blip>
        <a:srcRect/>
        <a:stretch>
          <a:fillRect/>
        </a:stretch>
      </xdr:blipFill>
      <xdr:spPr bwMode="auto">
        <a:xfrm>
          <a:off x="11296650" y="7162800"/>
          <a:ext cx="5810250"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2</xdr:row>
      <xdr:rowOff>161925</xdr:rowOff>
    </xdr:from>
    <xdr:to>
      <xdr:col>1</xdr:col>
      <xdr:colOff>5898642</xdr:colOff>
      <xdr:row>2</xdr:row>
      <xdr:rowOff>1088091</xdr:rowOff>
    </xdr:to>
    <xdr:pic>
      <xdr:nvPicPr>
        <xdr:cNvPr id="28" name="Picture 3" descr="cid:image001.png@01D522AA.4D21C0A0">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25" r:link="rId26">
          <a:extLst>
            <a:ext uri="{28A0092B-C50C-407E-A947-70E740481C1C}">
              <a14:useLocalDpi xmlns:a14="http://schemas.microsoft.com/office/drawing/2010/main" val="0"/>
            </a:ext>
          </a:extLst>
        </a:blip>
        <a:srcRect/>
        <a:stretch>
          <a:fillRect/>
        </a:stretch>
      </xdr:blipFill>
      <xdr:spPr bwMode="auto">
        <a:xfrm>
          <a:off x="628650" y="542925"/>
          <a:ext cx="5879592" cy="926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xdr:colOff>
      <xdr:row>5</xdr:row>
      <xdr:rowOff>123825</xdr:rowOff>
    </xdr:from>
    <xdr:to>
      <xdr:col>1</xdr:col>
      <xdr:colOff>5889117</xdr:colOff>
      <xdr:row>5</xdr:row>
      <xdr:rowOff>1170136</xdr:rowOff>
    </xdr:to>
    <xdr:pic>
      <xdr:nvPicPr>
        <xdr:cNvPr id="30" name="Picture 29" descr="cid:image002.png@01D522A9.ED9C2B70">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27" r:link="rId28">
          <a:extLst>
            <a:ext uri="{28A0092B-C50C-407E-A947-70E740481C1C}">
              <a14:useLocalDpi xmlns:a14="http://schemas.microsoft.com/office/drawing/2010/main" val="0"/>
            </a:ext>
          </a:extLst>
        </a:blip>
        <a:srcRect/>
        <a:stretch>
          <a:fillRect/>
        </a:stretch>
      </xdr:blipFill>
      <xdr:spPr bwMode="auto">
        <a:xfrm>
          <a:off x="619125" y="4305300"/>
          <a:ext cx="5879592" cy="10463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1019175</xdr:colOff>
      <xdr:row>35</xdr:row>
      <xdr:rowOff>152400</xdr:rowOff>
    </xdr:from>
    <xdr:to>
      <xdr:col>3</xdr:col>
      <xdr:colOff>383667</xdr:colOff>
      <xdr:row>40</xdr:row>
      <xdr:rowOff>139482</xdr:rowOff>
    </xdr:to>
    <xdr:pic>
      <xdr:nvPicPr>
        <xdr:cNvPr id="31" name="Picture 4" descr="cid:image004.png@01D522B4.D7AB40C0">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29" r:link="rId30">
          <a:extLst>
            <a:ext uri="{28A0092B-C50C-407E-A947-70E740481C1C}">
              <a14:useLocalDpi xmlns:a14="http://schemas.microsoft.com/office/drawing/2010/main" val="0"/>
            </a:ext>
          </a:extLst>
        </a:blip>
        <a:srcRect/>
        <a:stretch>
          <a:fillRect/>
        </a:stretch>
      </xdr:blipFill>
      <xdr:spPr bwMode="auto">
        <a:xfrm>
          <a:off x="1628775" y="11125200"/>
          <a:ext cx="5879592" cy="939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3</xdr:row>
      <xdr:rowOff>161925</xdr:rowOff>
    </xdr:from>
    <xdr:to>
      <xdr:col>2</xdr:col>
      <xdr:colOff>6225</xdr:colOff>
      <xdr:row>3</xdr:row>
      <xdr:rowOff>1100790</xdr:rowOff>
    </xdr:to>
    <xdr:pic>
      <xdr:nvPicPr>
        <xdr:cNvPr id="17" name="Picture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31"/>
        <a:stretch>
          <a:fillRect/>
        </a:stretch>
      </xdr:blipFill>
      <xdr:spPr>
        <a:xfrm>
          <a:off x="638175" y="1809750"/>
          <a:ext cx="5883150" cy="938865"/>
        </a:xfrm>
        <a:prstGeom prst="rect">
          <a:avLst/>
        </a:prstGeom>
      </xdr:spPr>
    </xdr:pic>
    <xdr:clientData/>
  </xdr:twoCellAnchor>
  <xdr:twoCellAnchor editAs="oneCell">
    <xdr:from>
      <xdr:col>1</xdr:col>
      <xdr:colOff>19050</xdr:colOff>
      <xdr:row>4</xdr:row>
      <xdr:rowOff>161925</xdr:rowOff>
    </xdr:from>
    <xdr:to>
      <xdr:col>1</xdr:col>
      <xdr:colOff>5902200</xdr:colOff>
      <xdr:row>4</xdr:row>
      <xdr:rowOff>1100790</xdr:rowOff>
    </xdr:to>
    <xdr:pic>
      <xdr:nvPicPr>
        <xdr:cNvPr id="22" name="Picture 21">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31"/>
        <a:stretch>
          <a:fillRect/>
        </a:stretch>
      </xdr:blipFill>
      <xdr:spPr>
        <a:xfrm>
          <a:off x="628650" y="3076575"/>
          <a:ext cx="5883150" cy="9388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rsanious/Documents/New%20folder/Intake%20Form/9940011_RevF_AIF_PB3_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choices" displayName="tbl_choices" ref="A2:C62" totalsRowShown="0">
  <autoFilter ref="A2:C62" xr:uid="{00000000-0009-0000-0100-000001000000}"/>
  <tableColumns count="3">
    <tableColumn id="1" xr3:uid="{00000000-0010-0000-0000-000001000000}" name="USA" dataDxfId="4"/>
    <tableColumn id="2" xr3:uid="{00000000-0010-0000-0000-000002000000}" name="Canada"/>
    <tableColumn id="3" xr3:uid="{00000000-0010-0000-0000-000003000000}" name="Mexico"/>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PSG Colors">
      <a:dk1>
        <a:sysClr val="windowText" lastClr="000000"/>
      </a:dk1>
      <a:lt1>
        <a:sysClr val="window" lastClr="FFFFFF"/>
      </a:lt1>
      <a:dk2>
        <a:srgbClr val="167EC1"/>
      </a:dk2>
      <a:lt2>
        <a:srgbClr val="333333"/>
      </a:lt2>
      <a:accent1>
        <a:srgbClr val="FEC601"/>
      </a:accent1>
      <a:accent2>
        <a:srgbClr val="564138"/>
      </a:accent2>
      <a:accent3>
        <a:srgbClr val="50514F"/>
      </a:accent3>
      <a:accent4>
        <a:srgbClr val="B50900"/>
      </a:accent4>
      <a:accent5>
        <a:srgbClr val="608E3A"/>
      </a:accent5>
      <a:accent6>
        <a:srgbClr val="ABABAB"/>
      </a:accent6>
      <a:hlink>
        <a:srgbClr val="00B0F0"/>
      </a:hlink>
      <a:folHlink>
        <a:srgbClr val="FF000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drawing" Target="../drawings/drawing1.xml"/><Relationship Id="rId18" Type="http://schemas.openxmlformats.org/officeDocument/2006/relationships/ctrlProp" Target="../ctrlProps/ctrlProp4.xml"/><Relationship Id="rId26" Type="http://schemas.openxmlformats.org/officeDocument/2006/relationships/ctrlProp" Target="../ctrlProps/ctrlProp12.xml"/><Relationship Id="rId39" Type="http://schemas.openxmlformats.org/officeDocument/2006/relationships/ctrlProp" Target="../ctrlProps/ctrlProp25.xml"/><Relationship Id="rId21" Type="http://schemas.openxmlformats.org/officeDocument/2006/relationships/ctrlProp" Target="../ctrlProps/ctrlProp7.xml"/><Relationship Id="rId34" Type="http://schemas.openxmlformats.org/officeDocument/2006/relationships/ctrlProp" Target="../ctrlProps/ctrlProp20.xml"/><Relationship Id="rId42" Type="http://schemas.openxmlformats.org/officeDocument/2006/relationships/ctrlProp" Target="../ctrlProps/ctrlProp28.xml"/><Relationship Id="rId47" Type="http://schemas.openxmlformats.org/officeDocument/2006/relationships/ctrlProp" Target="../ctrlProps/ctrlProp33.xml"/><Relationship Id="rId50" Type="http://schemas.openxmlformats.org/officeDocument/2006/relationships/ctrlProp" Target="../ctrlProps/ctrlProp36.xml"/><Relationship Id="rId55" Type="http://schemas.openxmlformats.org/officeDocument/2006/relationships/ctrlProp" Target="../ctrlProps/ctrlProp41.xml"/><Relationship Id="rId63" Type="http://schemas.openxmlformats.org/officeDocument/2006/relationships/ctrlProp" Target="../ctrlProps/ctrlProp49.xml"/><Relationship Id="rId68" Type="http://schemas.openxmlformats.org/officeDocument/2006/relationships/ctrlProp" Target="../ctrlProps/ctrlProp54.xml"/><Relationship Id="rId7" Type="http://schemas.openxmlformats.org/officeDocument/2006/relationships/hyperlink" Target="https://www.anchorp.com/product/u2400-kee/" TargetMode="External"/><Relationship Id="rId71" Type="http://schemas.openxmlformats.org/officeDocument/2006/relationships/comments" Target="../comments1.xml"/><Relationship Id="rId2" Type="http://schemas.openxmlformats.org/officeDocument/2006/relationships/hyperlink" Target="http://www.anchorp.com/" TargetMode="External"/><Relationship Id="rId16" Type="http://schemas.openxmlformats.org/officeDocument/2006/relationships/ctrlProp" Target="../ctrlProps/ctrlProp2.xml"/><Relationship Id="rId29" Type="http://schemas.openxmlformats.org/officeDocument/2006/relationships/ctrlProp" Target="../ctrlProps/ctrlProp15.xml"/><Relationship Id="rId1" Type="http://schemas.openxmlformats.org/officeDocument/2006/relationships/hyperlink" Target="https://sustainabletechnologiesllc.com/product/facet-roof-mount/" TargetMode="External"/><Relationship Id="rId6" Type="http://schemas.openxmlformats.org/officeDocument/2006/relationships/hyperlink" Target="https://www.anchorp.com/product-category/u-anchor-series/2000-series/" TargetMode="External"/><Relationship Id="rId11" Type="http://schemas.openxmlformats.org/officeDocument/2006/relationships/hyperlink" Target="https://omgroofing.com/products/solar-mounts/powergrip-universal-11" TargetMode="External"/><Relationship Id="rId24" Type="http://schemas.openxmlformats.org/officeDocument/2006/relationships/ctrlProp" Target="../ctrlProps/ctrlProp10.xml"/><Relationship Id="rId32" Type="http://schemas.openxmlformats.org/officeDocument/2006/relationships/ctrlProp" Target="../ctrlProps/ctrlProp18.xml"/><Relationship Id="rId37" Type="http://schemas.openxmlformats.org/officeDocument/2006/relationships/ctrlProp" Target="../ctrlProps/ctrlProp23.xml"/><Relationship Id="rId40" Type="http://schemas.openxmlformats.org/officeDocument/2006/relationships/ctrlProp" Target="../ctrlProps/ctrlProp26.xml"/><Relationship Id="rId45" Type="http://schemas.openxmlformats.org/officeDocument/2006/relationships/ctrlProp" Target="../ctrlProps/ctrlProp31.xml"/><Relationship Id="rId53" Type="http://schemas.openxmlformats.org/officeDocument/2006/relationships/ctrlProp" Target="../ctrlProps/ctrlProp39.xml"/><Relationship Id="rId58" Type="http://schemas.openxmlformats.org/officeDocument/2006/relationships/ctrlProp" Target="../ctrlProps/ctrlProp44.xml"/><Relationship Id="rId66" Type="http://schemas.openxmlformats.org/officeDocument/2006/relationships/ctrlProp" Target="../ctrlProps/ctrlProp52.xml"/><Relationship Id="rId5" Type="http://schemas.openxmlformats.org/officeDocument/2006/relationships/hyperlink" Target="https://omgroofing.com/products/solar-mounts/powergrip-plus" TargetMode="External"/><Relationship Id="rId15" Type="http://schemas.openxmlformats.org/officeDocument/2006/relationships/ctrlProp" Target="../ctrlProps/ctrlProp1.xml"/><Relationship Id="rId23" Type="http://schemas.openxmlformats.org/officeDocument/2006/relationships/ctrlProp" Target="../ctrlProps/ctrlProp9.xml"/><Relationship Id="rId28" Type="http://schemas.openxmlformats.org/officeDocument/2006/relationships/ctrlProp" Target="../ctrlProps/ctrlProp14.xml"/><Relationship Id="rId36" Type="http://schemas.openxmlformats.org/officeDocument/2006/relationships/ctrlProp" Target="../ctrlProps/ctrlProp22.xml"/><Relationship Id="rId49" Type="http://schemas.openxmlformats.org/officeDocument/2006/relationships/ctrlProp" Target="../ctrlProps/ctrlProp35.xml"/><Relationship Id="rId57" Type="http://schemas.openxmlformats.org/officeDocument/2006/relationships/ctrlProp" Target="../ctrlProps/ctrlProp43.xml"/><Relationship Id="rId61" Type="http://schemas.openxmlformats.org/officeDocument/2006/relationships/ctrlProp" Target="../ctrlProps/ctrlProp47.xml"/><Relationship Id="rId10" Type="http://schemas.openxmlformats.org/officeDocument/2006/relationships/hyperlink" Target="https://sustainabletechnologiesllc.com/product/facet-roof-mount/" TargetMode="External"/><Relationship Id="rId19" Type="http://schemas.openxmlformats.org/officeDocument/2006/relationships/ctrlProp" Target="../ctrlProps/ctrlProp5.xml"/><Relationship Id="rId31" Type="http://schemas.openxmlformats.org/officeDocument/2006/relationships/ctrlProp" Target="../ctrlProps/ctrlProp17.xml"/><Relationship Id="rId44" Type="http://schemas.openxmlformats.org/officeDocument/2006/relationships/ctrlProp" Target="../ctrlProps/ctrlProp30.xml"/><Relationship Id="rId52" Type="http://schemas.openxmlformats.org/officeDocument/2006/relationships/ctrlProp" Target="../ctrlProps/ctrlProp38.xml"/><Relationship Id="rId60" Type="http://schemas.openxmlformats.org/officeDocument/2006/relationships/ctrlProp" Target="../ctrlProps/ctrlProp46.xml"/><Relationship Id="rId65" Type="http://schemas.openxmlformats.org/officeDocument/2006/relationships/ctrlProp" Target="../ctrlProps/ctrlProp51.xml"/><Relationship Id="rId4" Type="http://schemas.openxmlformats.org/officeDocument/2006/relationships/hyperlink" Target="https://omgroofing.com/products/solar-mounts/powergrip-standard" TargetMode="External"/><Relationship Id="rId9" Type="http://schemas.openxmlformats.org/officeDocument/2006/relationships/hyperlink" Target="https://omgroofing.com/products/solar-mounts/powergrip-universal-7" TargetMode="External"/><Relationship Id="rId14" Type="http://schemas.openxmlformats.org/officeDocument/2006/relationships/vmlDrawing" Target="../drawings/vmlDrawing1.vml"/><Relationship Id="rId22" Type="http://schemas.openxmlformats.org/officeDocument/2006/relationships/ctrlProp" Target="../ctrlProps/ctrlProp8.xml"/><Relationship Id="rId27" Type="http://schemas.openxmlformats.org/officeDocument/2006/relationships/ctrlProp" Target="../ctrlProps/ctrlProp13.xml"/><Relationship Id="rId30" Type="http://schemas.openxmlformats.org/officeDocument/2006/relationships/ctrlProp" Target="../ctrlProps/ctrlProp16.xml"/><Relationship Id="rId35" Type="http://schemas.openxmlformats.org/officeDocument/2006/relationships/ctrlProp" Target="../ctrlProps/ctrlProp21.xml"/><Relationship Id="rId43" Type="http://schemas.openxmlformats.org/officeDocument/2006/relationships/ctrlProp" Target="../ctrlProps/ctrlProp29.xml"/><Relationship Id="rId48" Type="http://schemas.openxmlformats.org/officeDocument/2006/relationships/ctrlProp" Target="../ctrlProps/ctrlProp34.xml"/><Relationship Id="rId56" Type="http://schemas.openxmlformats.org/officeDocument/2006/relationships/ctrlProp" Target="../ctrlProps/ctrlProp42.xml"/><Relationship Id="rId64" Type="http://schemas.openxmlformats.org/officeDocument/2006/relationships/ctrlProp" Target="../ctrlProps/ctrlProp50.xml"/><Relationship Id="rId69" Type="http://schemas.openxmlformats.org/officeDocument/2006/relationships/ctrlProp" Target="../ctrlProps/ctrlProp55.xml"/><Relationship Id="rId8" Type="http://schemas.openxmlformats.org/officeDocument/2006/relationships/hyperlink" Target="https://www.anchorp.com/product/u2800-coatings/" TargetMode="External"/><Relationship Id="rId51" Type="http://schemas.openxmlformats.org/officeDocument/2006/relationships/ctrlProp" Target="../ctrlProps/ctrlProp37.xml"/><Relationship Id="rId3" Type="http://schemas.openxmlformats.org/officeDocument/2006/relationships/hyperlink" Target="http://www.omgroofing.com/" TargetMode="External"/><Relationship Id="rId12" Type="http://schemas.openxmlformats.org/officeDocument/2006/relationships/printerSettings" Target="../printerSettings/printerSettings1.bin"/><Relationship Id="rId17" Type="http://schemas.openxmlformats.org/officeDocument/2006/relationships/ctrlProp" Target="../ctrlProps/ctrlProp3.xml"/><Relationship Id="rId25" Type="http://schemas.openxmlformats.org/officeDocument/2006/relationships/ctrlProp" Target="../ctrlProps/ctrlProp11.xml"/><Relationship Id="rId33" Type="http://schemas.openxmlformats.org/officeDocument/2006/relationships/ctrlProp" Target="../ctrlProps/ctrlProp19.xml"/><Relationship Id="rId38" Type="http://schemas.openxmlformats.org/officeDocument/2006/relationships/ctrlProp" Target="../ctrlProps/ctrlProp24.xml"/><Relationship Id="rId46" Type="http://schemas.openxmlformats.org/officeDocument/2006/relationships/ctrlProp" Target="../ctrlProps/ctrlProp32.xml"/><Relationship Id="rId59" Type="http://schemas.openxmlformats.org/officeDocument/2006/relationships/ctrlProp" Target="../ctrlProps/ctrlProp45.xml"/><Relationship Id="rId67" Type="http://schemas.openxmlformats.org/officeDocument/2006/relationships/ctrlProp" Target="../ctrlProps/ctrlProp53.xml"/><Relationship Id="rId20" Type="http://schemas.openxmlformats.org/officeDocument/2006/relationships/ctrlProp" Target="../ctrlProps/ctrlProp6.xml"/><Relationship Id="rId41" Type="http://schemas.openxmlformats.org/officeDocument/2006/relationships/ctrlProp" Target="../ctrlProps/ctrlProp27.xml"/><Relationship Id="rId54" Type="http://schemas.openxmlformats.org/officeDocument/2006/relationships/ctrlProp" Target="../ctrlProps/ctrlProp40.xml"/><Relationship Id="rId62" Type="http://schemas.openxmlformats.org/officeDocument/2006/relationships/ctrlProp" Target="../ctrlProps/ctrlProp48.xml"/><Relationship Id="rId70"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autoPageBreaks="0"/>
  </sheetPr>
  <dimension ref="A1:BGI852"/>
  <sheetViews>
    <sheetView showGridLines="0" tabSelected="1" view="pageLayout" zoomScaleNormal="90" zoomScaleSheetLayoutView="100" workbookViewId="0">
      <selection activeCell="D6" sqref="D6:G6"/>
    </sheetView>
  </sheetViews>
  <sheetFormatPr defaultRowHeight="15" customHeight="1" x14ac:dyDescent="0.25"/>
  <cols>
    <col min="1" max="1" width="20.28515625" style="5" customWidth="1"/>
    <col min="2" max="2" width="5.140625" style="3" customWidth="1"/>
    <col min="3" max="3" width="11.5703125" style="3" customWidth="1"/>
    <col min="4" max="7" width="10.28515625" style="3" customWidth="1"/>
    <col min="8" max="8" width="10.85546875" style="3" customWidth="1"/>
    <col min="9" max="9" width="10.28515625" style="3" customWidth="1"/>
    <col min="10" max="10" width="10.42578125" style="3" customWidth="1"/>
    <col min="11" max="11" width="10.28515625" style="3" customWidth="1"/>
    <col min="12" max="12" width="8.140625" style="3" customWidth="1"/>
    <col min="13" max="13" width="10.28515625" style="3" customWidth="1"/>
    <col min="14" max="255" width="9.140625" style="3"/>
    <col min="256" max="256" width="15.5703125" style="3" customWidth="1"/>
    <col min="257" max="257" width="5.140625" style="3" customWidth="1"/>
    <col min="258" max="258" width="11.5703125" style="3" customWidth="1"/>
    <col min="259" max="262" width="10.28515625" style="3" customWidth="1"/>
    <col min="263" max="263" width="10.85546875" style="3" customWidth="1"/>
    <col min="264" max="267" width="10.28515625" style="3" customWidth="1"/>
    <col min="268" max="511" width="9.140625" style="3"/>
    <col min="512" max="512" width="15.5703125" style="3" customWidth="1"/>
    <col min="513" max="513" width="5.140625" style="3" customWidth="1"/>
    <col min="514" max="514" width="11.5703125" style="3" customWidth="1"/>
    <col min="515" max="518" width="10.28515625" style="3" customWidth="1"/>
    <col min="519" max="519" width="10.85546875" style="3" customWidth="1"/>
    <col min="520" max="523" width="10.28515625" style="3" customWidth="1"/>
    <col min="524" max="767" width="9.140625" style="3"/>
    <col min="768" max="768" width="15.5703125" style="3" customWidth="1"/>
    <col min="769" max="769" width="5.140625" style="3" customWidth="1"/>
    <col min="770" max="770" width="11.5703125" style="3" customWidth="1"/>
    <col min="771" max="774" width="10.28515625" style="3" customWidth="1"/>
    <col min="775" max="775" width="10.85546875" style="3" customWidth="1"/>
    <col min="776" max="779" width="10.28515625" style="3" customWidth="1"/>
    <col min="780" max="1023" width="9.140625" style="3"/>
    <col min="1024" max="1024" width="15.5703125" style="3" customWidth="1"/>
    <col min="1025" max="1025" width="5.140625" style="3" customWidth="1"/>
    <col min="1026" max="1026" width="11.5703125" style="3" customWidth="1"/>
    <col min="1027" max="1030" width="10.28515625" style="3" customWidth="1"/>
    <col min="1031" max="1031" width="10.85546875" style="3" customWidth="1"/>
    <col min="1032" max="1035" width="10.28515625" style="3" customWidth="1"/>
    <col min="1036" max="1279" width="9.140625" style="3"/>
    <col min="1280" max="1280" width="15.5703125" style="3" customWidth="1"/>
    <col min="1281" max="1281" width="5.140625" style="3" customWidth="1"/>
    <col min="1282" max="1282" width="11.5703125" style="3" customWidth="1"/>
    <col min="1283" max="1286" width="10.28515625" style="3" customWidth="1"/>
    <col min="1287" max="1287" width="10.85546875" style="3" customWidth="1"/>
    <col min="1288" max="1291" width="10.28515625" style="3" customWidth="1"/>
    <col min="1292" max="1535" width="9.140625" style="3"/>
    <col min="1536" max="1536" width="15.5703125" style="3" customWidth="1"/>
    <col min="1537" max="1537" width="5.140625" style="3" customWidth="1"/>
    <col min="1538" max="1538" width="11.5703125" style="3" customWidth="1"/>
    <col min="1539" max="1542" width="10.28515625" style="3" customWidth="1"/>
    <col min="1543" max="1543" width="10.85546875" style="3" customWidth="1"/>
    <col min="1544" max="1547" width="10.28515625" style="3" customWidth="1"/>
    <col min="1548" max="1791" width="9.140625" style="3"/>
    <col min="1792" max="1792" width="15.5703125" style="3" customWidth="1"/>
    <col min="1793" max="1793" width="5.140625" style="3" customWidth="1"/>
    <col min="1794" max="1794" width="11.5703125" style="3" customWidth="1"/>
    <col min="1795" max="1798" width="10.28515625" style="3" customWidth="1"/>
    <col min="1799" max="1799" width="10.85546875" style="3" customWidth="1"/>
    <col min="1800" max="1803" width="10.28515625" style="3" customWidth="1"/>
    <col min="1804" max="2047" width="9.140625" style="3"/>
    <col min="2048" max="2048" width="15.5703125" style="3" customWidth="1"/>
    <col min="2049" max="2049" width="5.140625" style="3" customWidth="1"/>
    <col min="2050" max="2050" width="11.5703125" style="3" customWidth="1"/>
    <col min="2051" max="2054" width="10.28515625" style="3" customWidth="1"/>
    <col min="2055" max="2055" width="10.85546875" style="3" customWidth="1"/>
    <col min="2056" max="2059" width="10.28515625" style="3" customWidth="1"/>
    <col min="2060" max="2303" width="9.140625" style="3"/>
    <col min="2304" max="2304" width="15.5703125" style="3" customWidth="1"/>
    <col min="2305" max="2305" width="5.140625" style="3" customWidth="1"/>
    <col min="2306" max="2306" width="11.5703125" style="3" customWidth="1"/>
    <col min="2307" max="2310" width="10.28515625" style="3" customWidth="1"/>
    <col min="2311" max="2311" width="10.85546875" style="3" customWidth="1"/>
    <col min="2312" max="2315" width="10.28515625" style="3" customWidth="1"/>
    <col min="2316" max="2559" width="9.140625" style="3"/>
    <col min="2560" max="2560" width="15.5703125" style="3" customWidth="1"/>
    <col min="2561" max="2561" width="5.140625" style="3" customWidth="1"/>
    <col min="2562" max="2562" width="11.5703125" style="3" customWidth="1"/>
    <col min="2563" max="2566" width="10.28515625" style="3" customWidth="1"/>
    <col min="2567" max="2567" width="10.85546875" style="3" customWidth="1"/>
    <col min="2568" max="2571" width="10.28515625" style="3" customWidth="1"/>
    <col min="2572" max="2815" width="9.140625" style="3"/>
    <col min="2816" max="2816" width="15.5703125" style="3" customWidth="1"/>
    <col min="2817" max="2817" width="5.140625" style="3" customWidth="1"/>
    <col min="2818" max="2818" width="11.5703125" style="3" customWidth="1"/>
    <col min="2819" max="2822" width="10.28515625" style="3" customWidth="1"/>
    <col min="2823" max="2823" width="10.85546875" style="3" customWidth="1"/>
    <col min="2824" max="2827" width="10.28515625" style="3" customWidth="1"/>
    <col min="2828" max="3071" width="9.140625" style="3"/>
    <col min="3072" max="3072" width="15.5703125" style="3" customWidth="1"/>
    <col min="3073" max="3073" width="5.140625" style="3" customWidth="1"/>
    <col min="3074" max="3074" width="11.5703125" style="3" customWidth="1"/>
    <col min="3075" max="3078" width="10.28515625" style="3" customWidth="1"/>
    <col min="3079" max="3079" width="10.85546875" style="3" customWidth="1"/>
    <col min="3080" max="3083" width="10.28515625" style="3" customWidth="1"/>
    <col min="3084" max="3327" width="9.140625" style="3"/>
    <col min="3328" max="3328" width="15.5703125" style="3" customWidth="1"/>
    <col min="3329" max="3329" width="5.140625" style="3" customWidth="1"/>
    <col min="3330" max="3330" width="11.5703125" style="3" customWidth="1"/>
    <col min="3331" max="3334" width="10.28515625" style="3" customWidth="1"/>
    <col min="3335" max="3335" width="10.85546875" style="3" customWidth="1"/>
    <col min="3336" max="3339" width="10.28515625" style="3" customWidth="1"/>
    <col min="3340" max="3583" width="9.140625" style="3"/>
    <col min="3584" max="3584" width="15.5703125" style="3" customWidth="1"/>
    <col min="3585" max="3585" width="5.140625" style="3" customWidth="1"/>
    <col min="3586" max="3586" width="11.5703125" style="3" customWidth="1"/>
    <col min="3587" max="3590" width="10.28515625" style="3" customWidth="1"/>
    <col min="3591" max="3591" width="10.85546875" style="3" customWidth="1"/>
    <col min="3592" max="3595" width="10.28515625" style="3" customWidth="1"/>
    <col min="3596" max="3839" width="9.140625" style="3"/>
    <col min="3840" max="3840" width="15.5703125" style="3" customWidth="1"/>
    <col min="3841" max="3841" width="5.140625" style="3" customWidth="1"/>
    <col min="3842" max="3842" width="11.5703125" style="3" customWidth="1"/>
    <col min="3843" max="3846" width="10.28515625" style="3" customWidth="1"/>
    <col min="3847" max="3847" width="10.85546875" style="3" customWidth="1"/>
    <col min="3848" max="3851" width="10.28515625" style="3" customWidth="1"/>
    <col min="3852" max="4095" width="9.140625" style="3"/>
    <col min="4096" max="4096" width="15.5703125" style="3" customWidth="1"/>
    <col min="4097" max="4097" width="5.140625" style="3" customWidth="1"/>
    <col min="4098" max="4098" width="11.5703125" style="3" customWidth="1"/>
    <col min="4099" max="4102" width="10.28515625" style="3" customWidth="1"/>
    <col min="4103" max="4103" width="10.85546875" style="3" customWidth="1"/>
    <col min="4104" max="4107" width="10.28515625" style="3" customWidth="1"/>
    <col min="4108" max="4351" width="9.140625" style="3"/>
    <col min="4352" max="4352" width="15.5703125" style="3" customWidth="1"/>
    <col min="4353" max="4353" width="5.140625" style="3" customWidth="1"/>
    <col min="4354" max="4354" width="11.5703125" style="3" customWidth="1"/>
    <col min="4355" max="4358" width="10.28515625" style="3" customWidth="1"/>
    <col min="4359" max="4359" width="10.85546875" style="3" customWidth="1"/>
    <col min="4360" max="4363" width="10.28515625" style="3" customWidth="1"/>
    <col min="4364" max="4607" width="9.140625" style="3"/>
    <col min="4608" max="4608" width="15.5703125" style="3" customWidth="1"/>
    <col min="4609" max="4609" width="5.140625" style="3" customWidth="1"/>
    <col min="4610" max="4610" width="11.5703125" style="3" customWidth="1"/>
    <col min="4611" max="4614" width="10.28515625" style="3" customWidth="1"/>
    <col min="4615" max="4615" width="10.85546875" style="3" customWidth="1"/>
    <col min="4616" max="4619" width="10.28515625" style="3" customWidth="1"/>
    <col min="4620" max="4863" width="9.140625" style="3"/>
    <col min="4864" max="4864" width="15.5703125" style="3" customWidth="1"/>
    <col min="4865" max="4865" width="5.140625" style="3" customWidth="1"/>
    <col min="4866" max="4866" width="11.5703125" style="3" customWidth="1"/>
    <col min="4867" max="4870" width="10.28515625" style="3" customWidth="1"/>
    <col min="4871" max="4871" width="10.85546875" style="3" customWidth="1"/>
    <col min="4872" max="4875" width="10.28515625" style="3" customWidth="1"/>
    <col min="4876" max="5119" width="9.140625" style="3"/>
    <col min="5120" max="5120" width="15.5703125" style="3" customWidth="1"/>
    <col min="5121" max="5121" width="5.140625" style="3" customWidth="1"/>
    <col min="5122" max="5122" width="11.5703125" style="3" customWidth="1"/>
    <col min="5123" max="5126" width="10.28515625" style="3" customWidth="1"/>
    <col min="5127" max="5127" width="10.85546875" style="3" customWidth="1"/>
    <col min="5128" max="5131" width="10.28515625" style="3" customWidth="1"/>
    <col min="5132" max="5375" width="9.140625" style="3"/>
    <col min="5376" max="5376" width="15.5703125" style="3" customWidth="1"/>
    <col min="5377" max="5377" width="5.140625" style="3" customWidth="1"/>
    <col min="5378" max="5378" width="11.5703125" style="3" customWidth="1"/>
    <col min="5379" max="5382" width="10.28515625" style="3" customWidth="1"/>
    <col min="5383" max="5383" width="10.85546875" style="3" customWidth="1"/>
    <col min="5384" max="5387" width="10.28515625" style="3" customWidth="1"/>
    <col min="5388" max="5631" width="9.140625" style="3"/>
    <col min="5632" max="5632" width="15.5703125" style="3" customWidth="1"/>
    <col min="5633" max="5633" width="5.140625" style="3" customWidth="1"/>
    <col min="5634" max="5634" width="11.5703125" style="3" customWidth="1"/>
    <col min="5635" max="5638" width="10.28515625" style="3" customWidth="1"/>
    <col min="5639" max="5639" width="10.85546875" style="3" customWidth="1"/>
    <col min="5640" max="5643" width="10.28515625" style="3" customWidth="1"/>
    <col min="5644" max="5887" width="9.140625" style="3"/>
    <col min="5888" max="5888" width="15.5703125" style="3" customWidth="1"/>
    <col min="5889" max="5889" width="5.140625" style="3" customWidth="1"/>
    <col min="5890" max="5890" width="11.5703125" style="3" customWidth="1"/>
    <col min="5891" max="5894" width="10.28515625" style="3" customWidth="1"/>
    <col min="5895" max="5895" width="10.85546875" style="3" customWidth="1"/>
    <col min="5896" max="5899" width="10.28515625" style="3" customWidth="1"/>
    <col min="5900" max="6143" width="9.140625" style="3"/>
    <col min="6144" max="6144" width="15.5703125" style="3" customWidth="1"/>
    <col min="6145" max="6145" width="5.140625" style="3" customWidth="1"/>
    <col min="6146" max="6146" width="11.5703125" style="3" customWidth="1"/>
    <col min="6147" max="6150" width="10.28515625" style="3" customWidth="1"/>
    <col min="6151" max="6151" width="10.85546875" style="3" customWidth="1"/>
    <col min="6152" max="6155" width="10.28515625" style="3" customWidth="1"/>
    <col min="6156" max="6399" width="9.140625" style="3"/>
    <col min="6400" max="6400" width="15.5703125" style="3" customWidth="1"/>
    <col min="6401" max="6401" width="5.140625" style="3" customWidth="1"/>
    <col min="6402" max="6402" width="11.5703125" style="3" customWidth="1"/>
    <col min="6403" max="6406" width="10.28515625" style="3" customWidth="1"/>
    <col min="6407" max="6407" width="10.85546875" style="3" customWidth="1"/>
    <col min="6408" max="6411" width="10.28515625" style="3" customWidth="1"/>
    <col min="6412" max="6655" width="9.140625" style="3"/>
    <col min="6656" max="6656" width="15.5703125" style="3" customWidth="1"/>
    <col min="6657" max="6657" width="5.140625" style="3" customWidth="1"/>
    <col min="6658" max="6658" width="11.5703125" style="3" customWidth="1"/>
    <col min="6659" max="6662" width="10.28515625" style="3" customWidth="1"/>
    <col min="6663" max="6663" width="10.85546875" style="3" customWidth="1"/>
    <col min="6664" max="6667" width="10.28515625" style="3" customWidth="1"/>
    <col min="6668" max="6911" width="9.140625" style="3"/>
    <col min="6912" max="6912" width="15.5703125" style="3" customWidth="1"/>
    <col min="6913" max="6913" width="5.140625" style="3" customWidth="1"/>
    <col min="6914" max="6914" width="11.5703125" style="3" customWidth="1"/>
    <col min="6915" max="6918" width="10.28515625" style="3" customWidth="1"/>
    <col min="6919" max="6919" width="10.85546875" style="3" customWidth="1"/>
    <col min="6920" max="6923" width="10.28515625" style="3" customWidth="1"/>
    <col min="6924" max="7167" width="9.140625" style="3"/>
    <col min="7168" max="7168" width="15.5703125" style="3" customWidth="1"/>
    <col min="7169" max="7169" width="5.140625" style="3" customWidth="1"/>
    <col min="7170" max="7170" width="11.5703125" style="3" customWidth="1"/>
    <col min="7171" max="7174" width="10.28515625" style="3" customWidth="1"/>
    <col min="7175" max="7175" width="10.85546875" style="3" customWidth="1"/>
    <col min="7176" max="7179" width="10.28515625" style="3" customWidth="1"/>
    <col min="7180" max="7423" width="9.140625" style="3"/>
    <col min="7424" max="7424" width="15.5703125" style="3" customWidth="1"/>
    <col min="7425" max="7425" width="5.140625" style="3" customWidth="1"/>
    <col min="7426" max="7426" width="11.5703125" style="3" customWidth="1"/>
    <col min="7427" max="7430" width="10.28515625" style="3" customWidth="1"/>
    <col min="7431" max="7431" width="10.85546875" style="3" customWidth="1"/>
    <col min="7432" max="7435" width="10.28515625" style="3" customWidth="1"/>
    <col min="7436" max="7679" width="9.140625" style="3"/>
    <col min="7680" max="7680" width="15.5703125" style="3" customWidth="1"/>
    <col min="7681" max="7681" width="5.140625" style="3" customWidth="1"/>
    <col min="7682" max="7682" width="11.5703125" style="3" customWidth="1"/>
    <col min="7683" max="7686" width="10.28515625" style="3" customWidth="1"/>
    <col min="7687" max="7687" width="10.85546875" style="3" customWidth="1"/>
    <col min="7688" max="7691" width="10.28515625" style="3" customWidth="1"/>
    <col min="7692" max="7935" width="9.140625" style="3"/>
    <col min="7936" max="7936" width="15.5703125" style="3" customWidth="1"/>
    <col min="7937" max="7937" width="5.140625" style="3" customWidth="1"/>
    <col min="7938" max="7938" width="11.5703125" style="3" customWidth="1"/>
    <col min="7939" max="7942" width="10.28515625" style="3" customWidth="1"/>
    <col min="7943" max="7943" width="10.85546875" style="3" customWidth="1"/>
    <col min="7944" max="7947" width="10.28515625" style="3" customWidth="1"/>
    <col min="7948" max="8191" width="9.140625" style="3"/>
    <col min="8192" max="8192" width="15.5703125" style="3" customWidth="1"/>
    <col min="8193" max="8193" width="5.140625" style="3" customWidth="1"/>
    <col min="8194" max="8194" width="11.5703125" style="3" customWidth="1"/>
    <col min="8195" max="8198" width="10.28515625" style="3" customWidth="1"/>
    <col min="8199" max="8199" width="10.85546875" style="3" customWidth="1"/>
    <col min="8200" max="8203" width="10.28515625" style="3" customWidth="1"/>
    <col min="8204" max="8447" width="9.140625" style="3"/>
    <col min="8448" max="8448" width="15.5703125" style="3" customWidth="1"/>
    <col min="8449" max="8449" width="5.140625" style="3" customWidth="1"/>
    <col min="8450" max="8450" width="11.5703125" style="3" customWidth="1"/>
    <col min="8451" max="8454" width="10.28515625" style="3" customWidth="1"/>
    <col min="8455" max="8455" width="10.85546875" style="3" customWidth="1"/>
    <col min="8456" max="8459" width="10.28515625" style="3" customWidth="1"/>
    <col min="8460" max="8703" width="9.140625" style="3"/>
    <col min="8704" max="8704" width="15.5703125" style="3" customWidth="1"/>
    <col min="8705" max="8705" width="5.140625" style="3" customWidth="1"/>
    <col min="8706" max="8706" width="11.5703125" style="3" customWidth="1"/>
    <col min="8707" max="8710" width="10.28515625" style="3" customWidth="1"/>
    <col min="8711" max="8711" width="10.85546875" style="3" customWidth="1"/>
    <col min="8712" max="8715" width="10.28515625" style="3" customWidth="1"/>
    <col min="8716" max="8959" width="9.140625" style="3"/>
    <col min="8960" max="8960" width="15.5703125" style="3" customWidth="1"/>
    <col min="8961" max="8961" width="5.140625" style="3" customWidth="1"/>
    <col min="8962" max="8962" width="11.5703125" style="3" customWidth="1"/>
    <col min="8963" max="8966" width="10.28515625" style="3" customWidth="1"/>
    <col min="8967" max="8967" width="10.85546875" style="3" customWidth="1"/>
    <col min="8968" max="8971" width="10.28515625" style="3" customWidth="1"/>
    <col min="8972" max="9215" width="9.140625" style="3"/>
    <col min="9216" max="9216" width="15.5703125" style="3" customWidth="1"/>
    <col min="9217" max="9217" width="5.140625" style="3" customWidth="1"/>
    <col min="9218" max="9218" width="11.5703125" style="3" customWidth="1"/>
    <col min="9219" max="9222" width="10.28515625" style="3" customWidth="1"/>
    <col min="9223" max="9223" width="10.85546875" style="3" customWidth="1"/>
    <col min="9224" max="9227" width="10.28515625" style="3" customWidth="1"/>
    <col min="9228" max="9471" width="9.140625" style="3"/>
    <col min="9472" max="9472" width="15.5703125" style="3" customWidth="1"/>
    <col min="9473" max="9473" width="5.140625" style="3" customWidth="1"/>
    <col min="9474" max="9474" width="11.5703125" style="3" customWidth="1"/>
    <col min="9475" max="9478" width="10.28515625" style="3" customWidth="1"/>
    <col min="9479" max="9479" width="10.85546875" style="3" customWidth="1"/>
    <col min="9480" max="9483" width="10.28515625" style="3" customWidth="1"/>
    <col min="9484" max="9727" width="9.140625" style="3"/>
    <col min="9728" max="9728" width="15.5703125" style="3" customWidth="1"/>
    <col min="9729" max="9729" width="5.140625" style="3" customWidth="1"/>
    <col min="9730" max="9730" width="11.5703125" style="3" customWidth="1"/>
    <col min="9731" max="9734" width="10.28515625" style="3" customWidth="1"/>
    <col min="9735" max="9735" width="10.85546875" style="3" customWidth="1"/>
    <col min="9736" max="9739" width="10.28515625" style="3" customWidth="1"/>
    <col min="9740" max="9983" width="9.140625" style="3"/>
    <col min="9984" max="9984" width="15.5703125" style="3" customWidth="1"/>
    <col min="9985" max="9985" width="5.140625" style="3" customWidth="1"/>
    <col min="9986" max="9986" width="11.5703125" style="3" customWidth="1"/>
    <col min="9987" max="9990" width="10.28515625" style="3" customWidth="1"/>
    <col min="9991" max="9991" width="10.85546875" style="3" customWidth="1"/>
    <col min="9992" max="9995" width="10.28515625" style="3" customWidth="1"/>
    <col min="9996" max="10239" width="9.140625" style="3"/>
    <col min="10240" max="10240" width="15.5703125" style="3" customWidth="1"/>
    <col min="10241" max="10241" width="5.140625" style="3" customWidth="1"/>
    <col min="10242" max="10242" width="11.5703125" style="3" customWidth="1"/>
    <col min="10243" max="10246" width="10.28515625" style="3" customWidth="1"/>
    <col min="10247" max="10247" width="10.85546875" style="3" customWidth="1"/>
    <col min="10248" max="10251" width="10.28515625" style="3" customWidth="1"/>
    <col min="10252" max="10495" width="9.140625" style="3"/>
    <col min="10496" max="10496" width="15.5703125" style="3" customWidth="1"/>
    <col min="10497" max="10497" width="5.140625" style="3" customWidth="1"/>
    <col min="10498" max="10498" width="11.5703125" style="3" customWidth="1"/>
    <col min="10499" max="10502" width="10.28515625" style="3" customWidth="1"/>
    <col min="10503" max="10503" width="10.85546875" style="3" customWidth="1"/>
    <col min="10504" max="10507" width="10.28515625" style="3" customWidth="1"/>
    <col min="10508" max="10751" width="9.140625" style="3"/>
    <col min="10752" max="10752" width="15.5703125" style="3" customWidth="1"/>
    <col min="10753" max="10753" width="5.140625" style="3" customWidth="1"/>
    <col min="10754" max="10754" width="11.5703125" style="3" customWidth="1"/>
    <col min="10755" max="10758" width="10.28515625" style="3" customWidth="1"/>
    <col min="10759" max="10759" width="10.85546875" style="3" customWidth="1"/>
    <col min="10760" max="10763" width="10.28515625" style="3" customWidth="1"/>
    <col min="10764" max="11007" width="9.140625" style="3"/>
    <col min="11008" max="11008" width="15.5703125" style="3" customWidth="1"/>
    <col min="11009" max="11009" width="5.140625" style="3" customWidth="1"/>
    <col min="11010" max="11010" width="11.5703125" style="3" customWidth="1"/>
    <col min="11011" max="11014" width="10.28515625" style="3" customWidth="1"/>
    <col min="11015" max="11015" width="10.85546875" style="3" customWidth="1"/>
    <col min="11016" max="11019" width="10.28515625" style="3" customWidth="1"/>
    <col min="11020" max="11263" width="9.140625" style="3"/>
    <col min="11264" max="11264" width="15.5703125" style="3" customWidth="1"/>
    <col min="11265" max="11265" width="5.140625" style="3" customWidth="1"/>
    <col min="11266" max="11266" width="11.5703125" style="3" customWidth="1"/>
    <col min="11267" max="11270" width="10.28515625" style="3" customWidth="1"/>
    <col min="11271" max="11271" width="10.85546875" style="3" customWidth="1"/>
    <col min="11272" max="11275" width="10.28515625" style="3" customWidth="1"/>
    <col min="11276" max="11519" width="9.140625" style="3"/>
    <col min="11520" max="11520" width="15.5703125" style="3" customWidth="1"/>
    <col min="11521" max="11521" width="5.140625" style="3" customWidth="1"/>
    <col min="11522" max="11522" width="11.5703125" style="3" customWidth="1"/>
    <col min="11523" max="11526" width="10.28515625" style="3" customWidth="1"/>
    <col min="11527" max="11527" width="10.85546875" style="3" customWidth="1"/>
    <col min="11528" max="11531" width="10.28515625" style="3" customWidth="1"/>
    <col min="11532" max="11775" width="9.140625" style="3"/>
    <col min="11776" max="11776" width="15.5703125" style="3" customWidth="1"/>
    <col min="11777" max="11777" width="5.140625" style="3" customWidth="1"/>
    <col min="11778" max="11778" width="11.5703125" style="3" customWidth="1"/>
    <col min="11779" max="11782" width="10.28515625" style="3" customWidth="1"/>
    <col min="11783" max="11783" width="10.85546875" style="3" customWidth="1"/>
    <col min="11784" max="11787" width="10.28515625" style="3" customWidth="1"/>
    <col min="11788" max="12031" width="9.140625" style="3"/>
    <col min="12032" max="12032" width="15.5703125" style="3" customWidth="1"/>
    <col min="12033" max="12033" width="5.140625" style="3" customWidth="1"/>
    <col min="12034" max="12034" width="11.5703125" style="3" customWidth="1"/>
    <col min="12035" max="12038" width="10.28515625" style="3" customWidth="1"/>
    <col min="12039" max="12039" width="10.85546875" style="3" customWidth="1"/>
    <col min="12040" max="12043" width="10.28515625" style="3" customWidth="1"/>
    <col min="12044" max="12287" width="9.140625" style="3"/>
    <col min="12288" max="12288" width="15.5703125" style="3" customWidth="1"/>
    <col min="12289" max="12289" width="5.140625" style="3" customWidth="1"/>
    <col min="12290" max="12290" width="11.5703125" style="3" customWidth="1"/>
    <col min="12291" max="12294" width="10.28515625" style="3" customWidth="1"/>
    <col min="12295" max="12295" width="10.85546875" style="3" customWidth="1"/>
    <col min="12296" max="12299" width="10.28515625" style="3" customWidth="1"/>
    <col min="12300" max="12543" width="9.140625" style="3"/>
    <col min="12544" max="12544" width="15.5703125" style="3" customWidth="1"/>
    <col min="12545" max="12545" width="5.140625" style="3" customWidth="1"/>
    <col min="12546" max="12546" width="11.5703125" style="3" customWidth="1"/>
    <col min="12547" max="12550" width="10.28515625" style="3" customWidth="1"/>
    <col min="12551" max="12551" width="10.85546875" style="3" customWidth="1"/>
    <col min="12552" max="12555" width="10.28515625" style="3" customWidth="1"/>
    <col min="12556" max="12799" width="9.140625" style="3"/>
    <col min="12800" max="12800" width="15.5703125" style="3" customWidth="1"/>
    <col min="12801" max="12801" width="5.140625" style="3" customWidth="1"/>
    <col min="12802" max="12802" width="11.5703125" style="3" customWidth="1"/>
    <col min="12803" max="12806" width="10.28515625" style="3" customWidth="1"/>
    <col min="12807" max="12807" width="10.85546875" style="3" customWidth="1"/>
    <col min="12808" max="12811" width="10.28515625" style="3" customWidth="1"/>
    <col min="12812" max="13055" width="9.140625" style="3"/>
    <col min="13056" max="13056" width="15.5703125" style="3" customWidth="1"/>
    <col min="13057" max="13057" width="5.140625" style="3" customWidth="1"/>
    <col min="13058" max="13058" width="11.5703125" style="3" customWidth="1"/>
    <col min="13059" max="13062" width="10.28515625" style="3" customWidth="1"/>
    <col min="13063" max="13063" width="10.85546875" style="3" customWidth="1"/>
    <col min="13064" max="13067" width="10.28515625" style="3" customWidth="1"/>
    <col min="13068" max="13311" width="9.140625" style="3"/>
    <col min="13312" max="13312" width="15.5703125" style="3" customWidth="1"/>
    <col min="13313" max="13313" width="5.140625" style="3" customWidth="1"/>
    <col min="13314" max="13314" width="11.5703125" style="3" customWidth="1"/>
    <col min="13315" max="13318" width="10.28515625" style="3" customWidth="1"/>
    <col min="13319" max="13319" width="10.85546875" style="3" customWidth="1"/>
    <col min="13320" max="13323" width="10.28515625" style="3" customWidth="1"/>
    <col min="13324" max="13567" width="9.140625" style="3"/>
    <col min="13568" max="13568" width="15.5703125" style="3" customWidth="1"/>
    <col min="13569" max="13569" width="5.140625" style="3" customWidth="1"/>
    <col min="13570" max="13570" width="11.5703125" style="3" customWidth="1"/>
    <col min="13571" max="13574" width="10.28515625" style="3" customWidth="1"/>
    <col min="13575" max="13575" width="10.85546875" style="3" customWidth="1"/>
    <col min="13576" max="13579" width="10.28515625" style="3" customWidth="1"/>
    <col min="13580" max="13823" width="9.140625" style="3"/>
    <col min="13824" max="13824" width="15.5703125" style="3" customWidth="1"/>
    <col min="13825" max="13825" width="5.140625" style="3" customWidth="1"/>
    <col min="13826" max="13826" width="11.5703125" style="3" customWidth="1"/>
    <col min="13827" max="13830" width="10.28515625" style="3" customWidth="1"/>
    <col min="13831" max="13831" width="10.85546875" style="3" customWidth="1"/>
    <col min="13832" max="13835" width="10.28515625" style="3" customWidth="1"/>
    <col min="13836" max="14079" width="9.140625" style="3"/>
    <col min="14080" max="14080" width="15.5703125" style="3" customWidth="1"/>
    <col min="14081" max="14081" width="5.140625" style="3" customWidth="1"/>
    <col min="14082" max="14082" width="11.5703125" style="3" customWidth="1"/>
    <col min="14083" max="14086" width="10.28515625" style="3" customWidth="1"/>
    <col min="14087" max="14087" width="10.85546875" style="3" customWidth="1"/>
    <col min="14088" max="14091" width="10.28515625" style="3" customWidth="1"/>
    <col min="14092" max="14335" width="9.140625" style="3"/>
    <col min="14336" max="14336" width="15.5703125" style="3" customWidth="1"/>
    <col min="14337" max="14337" width="5.140625" style="3" customWidth="1"/>
    <col min="14338" max="14338" width="11.5703125" style="3" customWidth="1"/>
    <col min="14339" max="14342" width="10.28515625" style="3" customWidth="1"/>
    <col min="14343" max="14343" width="10.85546875" style="3" customWidth="1"/>
    <col min="14344" max="14347" width="10.28515625" style="3" customWidth="1"/>
    <col min="14348" max="14591" width="9.140625" style="3"/>
    <col min="14592" max="14592" width="15.5703125" style="3" customWidth="1"/>
    <col min="14593" max="14593" width="5.140625" style="3" customWidth="1"/>
    <col min="14594" max="14594" width="11.5703125" style="3" customWidth="1"/>
    <col min="14595" max="14598" width="10.28515625" style="3" customWidth="1"/>
    <col min="14599" max="14599" width="10.85546875" style="3" customWidth="1"/>
    <col min="14600" max="14603" width="10.28515625" style="3" customWidth="1"/>
    <col min="14604" max="14847" width="9.140625" style="3"/>
    <col min="14848" max="14848" width="15.5703125" style="3" customWidth="1"/>
    <col min="14849" max="14849" width="5.140625" style="3" customWidth="1"/>
    <col min="14850" max="14850" width="11.5703125" style="3" customWidth="1"/>
    <col min="14851" max="14854" width="10.28515625" style="3" customWidth="1"/>
    <col min="14855" max="14855" width="10.85546875" style="3" customWidth="1"/>
    <col min="14856" max="14859" width="10.28515625" style="3" customWidth="1"/>
    <col min="14860" max="15103" width="9.140625" style="3"/>
    <col min="15104" max="15104" width="15.5703125" style="3" customWidth="1"/>
    <col min="15105" max="15105" width="5.140625" style="3" customWidth="1"/>
    <col min="15106" max="15106" width="11.5703125" style="3" customWidth="1"/>
    <col min="15107" max="15110" width="10.28515625" style="3" customWidth="1"/>
    <col min="15111" max="15111" width="10.85546875" style="3" customWidth="1"/>
    <col min="15112" max="15115" width="10.28515625" style="3" customWidth="1"/>
    <col min="15116" max="15359" width="9.140625" style="3"/>
    <col min="15360" max="15360" width="15.5703125" style="3" customWidth="1"/>
    <col min="15361" max="15361" width="5.140625" style="3" customWidth="1"/>
    <col min="15362" max="15362" width="11.5703125" style="3" customWidth="1"/>
    <col min="15363" max="15366" width="10.28515625" style="3" customWidth="1"/>
    <col min="15367" max="15367" width="10.85546875" style="3" customWidth="1"/>
    <col min="15368" max="15371" width="10.28515625" style="3" customWidth="1"/>
    <col min="15372" max="15615" width="9.140625" style="3"/>
    <col min="15616" max="15616" width="15.5703125" style="3" customWidth="1"/>
    <col min="15617" max="15617" width="5.140625" style="3" customWidth="1"/>
    <col min="15618" max="15618" width="11.5703125" style="3" customWidth="1"/>
    <col min="15619" max="15622" width="10.28515625" style="3" customWidth="1"/>
    <col min="15623" max="15623" width="10.85546875" style="3" customWidth="1"/>
    <col min="15624" max="15627" width="10.28515625" style="3" customWidth="1"/>
    <col min="15628" max="15871" width="9.140625" style="3"/>
    <col min="15872" max="15872" width="15.5703125" style="3" customWidth="1"/>
    <col min="15873" max="15873" width="5.140625" style="3" customWidth="1"/>
    <col min="15874" max="15874" width="11.5703125" style="3" customWidth="1"/>
    <col min="15875" max="15878" width="10.28515625" style="3" customWidth="1"/>
    <col min="15879" max="15879" width="10.85546875" style="3" customWidth="1"/>
    <col min="15880" max="15883" width="10.28515625" style="3" customWidth="1"/>
    <col min="15884" max="16127" width="9.140625" style="3"/>
    <col min="16128" max="16128" width="15.5703125" style="3" customWidth="1"/>
    <col min="16129" max="16129" width="5.140625" style="3" customWidth="1"/>
    <col min="16130" max="16130" width="11.5703125" style="3" customWidth="1"/>
    <col min="16131" max="16134" width="10.28515625" style="3" customWidth="1"/>
    <col min="16135" max="16135" width="10.85546875" style="3" customWidth="1"/>
    <col min="16136" max="16139" width="10.28515625" style="3" customWidth="1"/>
    <col min="16140" max="16384" width="9.140625" style="3"/>
  </cols>
  <sheetData>
    <row r="1" spans="1:27" ht="15.75" customHeight="1" x14ac:dyDescent="0.25">
      <c r="A1" s="93"/>
      <c r="B1" s="2"/>
      <c r="C1" s="2"/>
      <c r="D1" s="2"/>
      <c r="E1" s="2"/>
      <c r="F1" s="2"/>
      <c r="G1" s="2"/>
      <c r="H1" s="1"/>
      <c r="I1" s="2"/>
      <c r="J1" s="142"/>
      <c r="K1" s="168" t="s">
        <v>204</v>
      </c>
      <c r="L1" s="168"/>
      <c r="M1" s="168"/>
      <c r="N1" s="168"/>
      <c r="O1" s="142"/>
      <c r="P1"/>
      <c r="Q1"/>
      <c r="R1"/>
      <c r="S1"/>
      <c r="T1"/>
      <c r="U1"/>
      <c r="V1"/>
      <c r="W1"/>
      <c r="X1"/>
      <c r="Y1"/>
      <c r="Z1"/>
      <c r="AA1"/>
    </row>
    <row r="2" spans="1:27" ht="15.75" customHeight="1" x14ac:dyDescent="0.25">
      <c r="A2" s="93"/>
      <c r="B2" s="2"/>
      <c r="C2" s="160" t="s">
        <v>225</v>
      </c>
      <c r="D2" s="160"/>
      <c r="E2" s="160"/>
      <c r="F2" s="160"/>
      <c r="G2" s="160"/>
      <c r="H2" s="160"/>
      <c r="I2" s="160"/>
      <c r="J2" s="160"/>
      <c r="K2" s="168"/>
      <c r="L2" s="168"/>
      <c r="M2" s="168"/>
      <c r="N2" s="168"/>
      <c r="O2" s="142"/>
      <c r="P2"/>
      <c r="Q2"/>
      <c r="R2"/>
      <c r="S2"/>
      <c r="T2"/>
      <c r="U2"/>
      <c r="V2"/>
      <c r="W2"/>
      <c r="X2"/>
      <c r="Y2"/>
      <c r="Z2"/>
      <c r="AA2"/>
    </row>
    <row r="3" spans="1:27" ht="15.75" customHeight="1" x14ac:dyDescent="0.25">
      <c r="A3" s="93"/>
      <c r="B3" s="2"/>
      <c r="C3" s="160"/>
      <c r="D3" s="160"/>
      <c r="E3" s="160"/>
      <c r="F3" s="160"/>
      <c r="G3" s="160"/>
      <c r="H3" s="160"/>
      <c r="I3" s="160"/>
      <c r="J3" s="160"/>
      <c r="K3" s="168"/>
      <c r="L3" s="168"/>
      <c r="M3" s="168"/>
      <c r="N3" s="168"/>
      <c r="O3" s="142"/>
      <c r="P3"/>
      <c r="Q3"/>
      <c r="R3"/>
      <c r="S3"/>
      <c r="T3"/>
      <c r="U3"/>
      <c r="V3"/>
      <c r="W3"/>
      <c r="X3"/>
      <c r="Y3"/>
      <c r="Z3"/>
      <c r="AA3"/>
    </row>
    <row r="4" spans="1:27" ht="15.75" customHeight="1" x14ac:dyDescent="0.25">
      <c r="A4" s="109"/>
      <c r="B4" s="109"/>
      <c r="C4" s="160"/>
      <c r="D4" s="160"/>
      <c r="E4" s="160"/>
      <c r="F4" s="160"/>
      <c r="G4" s="160"/>
      <c r="H4" s="160"/>
      <c r="I4" s="160"/>
      <c r="J4" s="160"/>
      <c r="K4" s="168"/>
      <c r="L4" s="168"/>
      <c r="M4" s="168"/>
      <c r="N4" s="168"/>
      <c r="O4" s="142"/>
      <c r="P4"/>
      <c r="Q4"/>
      <c r="R4"/>
      <c r="T4"/>
      <c r="U4"/>
      <c r="V4"/>
      <c r="W4"/>
      <c r="X4"/>
      <c r="Y4"/>
      <c r="Z4"/>
      <c r="AA4"/>
    </row>
    <row r="5" spans="1:27" ht="15" customHeight="1" x14ac:dyDescent="0.25">
      <c r="N5"/>
      <c r="O5"/>
      <c r="P5"/>
      <c r="Q5"/>
      <c r="R5"/>
      <c r="T5"/>
      <c r="U5"/>
      <c r="V5"/>
      <c r="W5"/>
      <c r="X5"/>
      <c r="Y5"/>
      <c r="Z5"/>
      <c r="AA5"/>
    </row>
    <row r="6" spans="1:27" ht="18" customHeight="1" x14ac:dyDescent="0.25">
      <c r="A6" s="129" t="s">
        <v>2</v>
      </c>
      <c r="B6" s="33"/>
      <c r="C6" s="31" t="s">
        <v>3</v>
      </c>
      <c r="D6" s="208"/>
      <c r="E6" s="208"/>
      <c r="F6" s="208"/>
      <c r="G6" s="208"/>
      <c r="H6" s="34"/>
      <c r="I6" s="34"/>
      <c r="J6" s="34"/>
      <c r="K6" s="34"/>
      <c r="L6" s="7"/>
      <c r="N6"/>
      <c r="O6"/>
      <c r="P6"/>
      <c r="Q6"/>
      <c r="R6"/>
      <c r="S6"/>
      <c r="T6"/>
      <c r="U6"/>
      <c r="V6"/>
      <c r="W6"/>
      <c r="X6"/>
      <c r="Y6"/>
      <c r="Z6"/>
      <c r="AA6"/>
    </row>
    <row r="7" spans="1:27" ht="18" customHeight="1" x14ac:dyDescent="0.25">
      <c r="A7" s="35"/>
      <c r="B7" s="33"/>
      <c r="C7" s="31" t="s">
        <v>89</v>
      </c>
      <c r="D7" s="31" t="s">
        <v>10</v>
      </c>
      <c r="E7" s="36"/>
      <c r="F7" s="36"/>
      <c r="G7" s="36"/>
      <c r="H7" s="34"/>
      <c r="I7" s="34"/>
      <c r="J7" s="34"/>
      <c r="K7" s="34"/>
      <c r="L7" s="7"/>
      <c r="N7"/>
      <c r="O7"/>
      <c r="P7"/>
      <c r="Q7"/>
      <c r="R7"/>
      <c r="S7"/>
      <c r="T7"/>
      <c r="U7"/>
      <c r="V7"/>
      <c r="W7"/>
      <c r="X7"/>
      <c r="Y7"/>
      <c r="Z7"/>
      <c r="AA7"/>
    </row>
    <row r="8" spans="1:27" ht="18" customHeight="1" x14ac:dyDescent="0.25">
      <c r="A8" s="37"/>
      <c r="B8" s="33"/>
      <c r="C8"/>
      <c r="D8" s="111" t="s">
        <v>148</v>
      </c>
      <c r="E8" s="208"/>
      <c r="F8" s="208"/>
      <c r="G8" s="208"/>
      <c r="H8" s="208"/>
      <c r="I8" s="34"/>
      <c r="J8" s="34"/>
      <c r="K8" s="34"/>
      <c r="L8" s="7"/>
      <c r="N8"/>
      <c r="O8"/>
      <c r="P8"/>
      <c r="Q8"/>
      <c r="R8"/>
      <c r="S8"/>
      <c r="T8"/>
      <c r="U8"/>
      <c r="V8"/>
      <c r="W8"/>
      <c r="X8"/>
      <c r="Y8"/>
      <c r="Z8"/>
      <c r="AA8"/>
    </row>
    <row r="9" spans="1:27" ht="18" customHeight="1" x14ac:dyDescent="0.25">
      <c r="A9" s="37"/>
      <c r="B9" s="33"/>
      <c r="C9" s="38"/>
      <c r="D9" s="32"/>
      <c r="E9" s="184"/>
      <c r="F9" s="184"/>
      <c r="G9" s="184"/>
      <c r="H9" s="184"/>
      <c r="I9" s="34"/>
      <c r="J9" s="34"/>
      <c r="K9" s="34"/>
      <c r="L9" s="7"/>
      <c r="N9"/>
      <c r="O9"/>
      <c r="P9"/>
      <c r="Q9"/>
      <c r="R9"/>
      <c r="S9"/>
      <c r="T9"/>
      <c r="U9"/>
      <c r="V9"/>
      <c r="W9"/>
      <c r="X9"/>
      <c r="Y9"/>
      <c r="Z9"/>
      <c r="AA9"/>
    </row>
    <row r="10" spans="1:27" ht="18" customHeight="1" x14ac:dyDescent="0.25">
      <c r="A10" s="37"/>
      <c r="B10" s="33"/>
      <c r="C10" s="38"/>
      <c r="D10" s="111" t="s">
        <v>4</v>
      </c>
      <c r="E10" s="184"/>
      <c r="F10" s="184"/>
      <c r="G10" s="184"/>
      <c r="I10" s="111" t="str">
        <f>IF(Lists!F2=1,"State / Territory:",IF(Lists!F2=2,"Province / Territory:","State:"))</f>
        <v>State / Territory:</v>
      </c>
      <c r="J10" s="59"/>
      <c r="K10" s="111" t="str">
        <f>IF(Lists!F2=1,"Zip Code:",IF(Lists!F2=2,"Postal Code:","Postal Code:"))</f>
        <v>Zip Code:</v>
      </c>
      <c r="L10" s="64"/>
      <c r="N10"/>
      <c r="O10"/>
      <c r="P10"/>
      <c r="Q10"/>
      <c r="R10"/>
      <c r="S10"/>
      <c r="T10"/>
      <c r="U10"/>
      <c r="V10"/>
      <c r="W10"/>
      <c r="X10"/>
      <c r="Y10"/>
      <c r="Z10"/>
      <c r="AA10"/>
    </row>
    <row r="11" spans="1:27" ht="18" customHeight="1" x14ac:dyDescent="0.25">
      <c r="A11" s="39"/>
      <c r="B11" s="39"/>
      <c r="C11" s="31" t="s">
        <v>138</v>
      </c>
      <c r="D11" s="208"/>
      <c r="E11" s="208"/>
      <c r="F11" s="208"/>
      <c r="G11" s="208"/>
      <c r="H11" s="34"/>
      <c r="I11" s="34"/>
      <c r="J11" s="34"/>
      <c r="K11" s="34"/>
      <c r="L11" s="7"/>
      <c r="N11"/>
      <c r="O11"/>
      <c r="P11"/>
      <c r="Q11"/>
      <c r="R11"/>
      <c r="S11"/>
      <c r="T11"/>
      <c r="U11"/>
      <c r="V11"/>
      <c r="W11"/>
      <c r="X11"/>
      <c r="Y11"/>
      <c r="Z11"/>
      <c r="AA11"/>
    </row>
    <row r="12" spans="1:27" ht="18" customHeight="1" x14ac:dyDescent="0.25">
      <c r="A12" s="39"/>
      <c r="B12" s="39"/>
      <c r="C12" s="31" t="s">
        <v>6</v>
      </c>
      <c r="D12" s="211"/>
      <c r="E12" s="212"/>
      <c r="F12" s="212"/>
      <c r="G12" s="212"/>
      <c r="H12" s="40"/>
      <c r="I12" s="40"/>
      <c r="J12" s="40"/>
      <c r="K12" s="40"/>
      <c r="L12" s="41"/>
      <c r="N12"/>
      <c r="O12"/>
      <c r="P12"/>
      <c r="Q12"/>
      <c r="R12"/>
      <c r="S12"/>
      <c r="T12"/>
      <c r="U12"/>
      <c r="V12"/>
      <c r="W12"/>
      <c r="X12"/>
      <c r="Y12"/>
      <c r="Z12"/>
      <c r="AA12"/>
    </row>
    <row r="13" spans="1:27" ht="18" customHeight="1" x14ac:dyDescent="0.25">
      <c r="A13" s="39"/>
      <c r="B13" s="39"/>
      <c r="C13" s="31" t="s">
        <v>7</v>
      </c>
      <c r="D13" s="184"/>
      <c r="E13" s="184"/>
      <c r="F13" s="184"/>
      <c r="G13" s="184"/>
      <c r="H13" s="34"/>
      <c r="I13" s="34"/>
      <c r="J13" s="34"/>
      <c r="K13" s="34"/>
      <c r="L13" s="7"/>
      <c r="N13"/>
      <c r="O13"/>
      <c r="P13"/>
      <c r="Q13"/>
      <c r="R13"/>
      <c r="S13"/>
      <c r="T13"/>
      <c r="U13"/>
      <c r="V13"/>
      <c r="W13"/>
      <c r="X13"/>
      <c r="Y13"/>
      <c r="Z13"/>
      <c r="AA13"/>
    </row>
    <row r="14" spans="1:27" ht="18" customHeight="1" x14ac:dyDescent="0.25">
      <c r="A14" s="39"/>
      <c r="B14" s="39"/>
      <c r="C14" s="38"/>
      <c r="D14" s="36"/>
      <c r="E14" s="36"/>
      <c r="F14" s="36"/>
      <c r="G14" s="36"/>
      <c r="H14" s="34"/>
      <c r="I14" s="34"/>
      <c r="J14" s="34"/>
      <c r="K14" s="34"/>
      <c r="L14" s="7"/>
      <c r="N14"/>
      <c r="O14"/>
      <c r="P14"/>
      <c r="Q14"/>
      <c r="R14"/>
      <c r="S14"/>
      <c r="T14"/>
      <c r="U14"/>
      <c r="V14"/>
      <c r="W14"/>
      <c r="X14"/>
      <c r="Y14"/>
      <c r="Z14"/>
      <c r="AA14"/>
    </row>
    <row r="15" spans="1:27" ht="18" customHeight="1" x14ac:dyDescent="0.25">
      <c r="A15" s="129" t="s">
        <v>8</v>
      </c>
      <c r="B15" s="33"/>
      <c r="C15" s="31" t="s">
        <v>88</v>
      </c>
      <c r="D15" s="208"/>
      <c r="E15" s="208"/>
      <c r="F15" s="208"/>
      <c r="G15" s="208"/>
      <c r="H15" s="34"/>
      <c r="I15" s="111" t="s">
        <v>29</v>
      </c>
      <c r="J15" s="208"/>
      <c r="K15" s="208"/>
      <c r="L15" s="208"/>
      <c r="N15"/>
      <c r="O15"/>
      <c r="P15"/>
      <c r="Q15"/>
      <c r="R15"/>
      <c r="S15"/>
      <c r="T15"/>
      <c r="U15"/>
      <c r="V15"/>
      <c r="W15"/>
      <c r="X15"/>
      <c r="Y15"/>
      <c r="Z15"/>
      <c r="AA15"/>
    </row>
    <row r="16" spans="1:27" ht="18" customHeight="1" x14ac:dyDescent="0.25">
      <c r="A16" s="35"/>
      <c r="B16" s="33"/>
      <c r="C16" s="31" t="s">
        <v>90</v>
      </c>
      <c r="D16" s="111" t="s">
        <v>10</v>
      </c>
      <c r="E16" s="36"/>
      <c r="F16" s="36"/>
      <c r="G16" s="36"/>
      <c r="H16" s="34"/>
      <c r="J16" s="34" t="s">
        <v>146</v>
      </c>
      <c r="L16" s="36"/>
      <c r="N16"/>
      <c r="O16"/>
      <c r="P16"/>
      <c r="Q16"/>
      <c r="R16"/>
      <c r="S16"/>
      <c r="T16"/>
      <c r="U16"/>
      <c r="V16"/>
      <c r="W16"/>
      <c r="X16"/>
      <c r="Y16"/>
      <c r="Z16"/>
      <c r="AA16"/>
    </row>
    <row r="17" spans="1:27" ht="18" customHeight="1" x14ac:dyDescent="0.25">
      <c r="A17" s="39"/>
      <c r="B17" s="39"/>
      <c r="C17"/>
      <c r="D17" s="111" t="s">
        <v>148</v>
      </c>
      <c r="E17" s="208"/>
      <c r="F17" s="208"/>
      <c r="G17" s="208"/>
      <c r="H17" s="208"/>
      <c r="I17"/>
      <c r="J17"/>
      <c r="K17" s="34"/>
      <c r="L17" s="7"/>
      <c r="N17"/>
      <c r="O17"/>
      <c r="P17"/>
      <c r="S17"/>
      <c r="T17"/>
      <c r="U17"/>
      <c r="V17"/>
      <c r="W17"/>
      <c r="X17"/>
      <c r="Y17"/>
      <c r="Z17"/>
      <c r="AA17"/>
    </row>
    <row r="18" spans="1:27" ht="18" customHeight="1" x14ac:dyDescent="0.25">
      <c r="A18" s="39"/>
      <c r="B18" s="39"/>
      <c r="C18" s="17"/>
      <c r="D18" s="32"/>
      <c r="E18" s="184"/>
      <c r="F18" s="184"/>
      <c r="G18" s="184"/>
      <c r="H18" s="184"/>
      <c r="I18" s="34"/>
      <c r="J18" s="34"/>
      <c r="K18" s="34"/>
      <c r="L18" s="42"/>
      <c r="N18"/>
      <c r="O18"/>
      <c r="P18"/>
      <c r="S18"/>
      <c r="T18"/>
      <c r="U18"/>
      <c r="V18"/>
      <c r="W18"/>
      <c r="X18"/>
      <c r="Y18"/>
      <c r="Z18"/>
      <c r="AA18"/>
    </row>
    <row r="19" spans="1:27" ht="18" customHeight="1" x14ac:dyDescent="0.25">
      <c r="A19" s="39"/>
      <c r="B19" s="39"/>
      <c r="C19" s="17"/>
      <c r="D19" s="111" t="s">
        <v>4</v>
      </c>
      <c r="E19" s="184"/>
      <c r="F19" s="184"/>
      <c r="G19" s="184"/>
      <c r="I19" s="111" t="str">
        <f>IF(Lists!G2=1,"State / Territory:",IF(Lists!G2=2,"Province / Territory:","State:"))</f>
        <v>State / Territory:</v>
      </c>
      <c r="J19" s="59"/>
      <c r="K19" s="111" t="str">
        <f>IF(Lists!G2=1,"Zip Code:",IF(Lists!G2=2,"Postal Code:","Postal Code:"))</f>
        <v>Zip Code:</v>
      </c>
      <c r="L19" s="64"/>
      <c r="N19"/>
      <c r="O19"/>
      <c r="P19"/>
      <c r="Q19"/>
      <c r="R19"/>
      <c r="S19"/>
      <c r="T19"/>
      <c r="U19"/>
      <c r="V19"/>
      <c r="W19"/>
      <c r="X19"/>
      <c r="Y19"/>
      <c r="Z19"/>
      <c r="AA19"/>
    </row>
    <row r="20" spans="1:27" ht="18" customHeight="1" x14ac:dyDescent="0.25">
      <c r="A20" s="39"/>
      <c r="B20" s="39"/>
      <c r="C20" s="17"/>
      <c r="D20" s="43"/>
      <c r="E20" s="36"/>
      <c r="F20" s="36"/>
      <c r="G20" s="43"/>
      <c r="H20" s="34"/>
      <c r="I20" s="43"/>
      <c r="J20" s="44"/>
      <c r="K20"/>
      <c r="L20"/>
      <c r="N20"/>
      <c r="O20"/>
      <c r="P20"/>
      <c r="Q20"/>
      <c r="R20"/>
      <c r="S20"/>
      <c r="T20"/>
      <c r="U20"/>
      <c r="V20"/>
      <c r="W20"/>
      <c r="X20"/>
      <c r="Y20"/>
      <c r="Z20"/>
      <c r="AA20"/>
    </row>
    <row r="21" spans="1:27" ht="18" customHeight="1" x14ac:dyDescent="0.25">
      <c r="A21" s="199" t="s">
        <v>192</v>
      </c>
      <c r="B21" s="33"/>
      <c r="E21" s="39"/>
      <c r="F21" s="39"/>
      <c r="G21" s="39"/>
      <c r="H21" s="39"/>
      <c r="I21" s="39"/>
      <c r="J21" s="39"/>
      <c r="K21" s="39"/>
      <c r="L21" s="39"/>
      <c r="N21"/>
      <c r="O21"/>
      <c r="P21"/>
      <c r="Q21"/>
      <c r="R21"/>
      <c r="S21"/>
      <c r="T21"/>
      <c r="U21"/>
      <c r="V21"/>
      <c r="W21"/>
      <c r="X21"/>
      <c r="Y21"/>
      <c r="Z21"/>
      <c r="AA21"/>
    </row>
    <row r="22" spans="1:27" ht="18" customHeight="1" x14ac:dyDescent="0.25">
      <c r="A22" s="199"/>
      <c r="B22" s="46"/>
      <c r="C22" s="49" t="s">
        <v>217</v>
      </c>
      <c r="D22" s="75" t="str">
        <f>IF(tilt_sel=1,"Row to Row Gap (D)",IF(tilt_sel=2,"Row to Row Gap (D)",IF(tilt_sel=3,"Row to Row Gap (D)","na")))</f>
        <v>Row to Row Gap (D)</v>
      </c>
      <c r="E22" s="70"/>
      <c r="F22" s="136" t="str">
        <f>IF(tilt_sel=1,"N-S Repeat",IF(tilt_sel=2,"E-W Repeat",IF(tilt_sel=3,"N-S Repeat","na")))</f>
        <v>N-S Repeat</v>
      </c>
      <c r="G22" s="135"/>
      <c r="H22" s="39"/>
      <c r="I22" s="39"/>
      <c r="J22" s="39"/>
      <c r="K22" s="39"/>
      <c r="L22" s="39"/>
      <c r="N22"/>
      <c r="O22"/>
      <c r="P22"/>
      <c r="Q22"/>
      <c r="R22"/>
      <c r="S22"/>
      <c r="T22"/>
      <c r="U22"/>
      <c r="V22"/>
      <c r="W22"/>
      <c r="X22"/>
      <c r="Y22"/>
      <c r="Z22"/>
      <c r="AA22"/>
    </row>
    <row r="23" spans="1:27" ht="18" customHeight="1" x14ac:dyDescent="0.25">
      <c r="A23" s="82"/>
      <c r="C23" s="83">
        <v>5</v>
      </c>
      <c r="D23" s="71" t="str">
        <f>IF(AND(prod_sel=1,tilt_sel=1,Lists!G2=1),"28.8 cm (11.35 in)",IF(AND(prod_sel=1,tilt_sel=2,Lists!G2=1),"NA",IF(AND(prod_sel=1,tilt_sel=1,Lists!G2&lt;&gt;1),"28.8 cm (11.35 in)",IF(AND(prod_sel=1,tilt_sel=3,Lists!G2=1),"17.5 cm (6.90 in)",IF(AND(prod_sel=1,tilt_sel=2,Lists!G2&lt;&gt;1),"NA",IF(AND(prod_sel=1,tilt_sel=3,Lists!G2&lt;&gt;1),"17.5 cm (6.90 in)",""))))))</f>
        <v>28.8 cm (11.35 in)</v>
      </c>
      <c r="E23" s="76"/>
      <c r="F23" s="134" t="str">
        <f>IF(AND(prod_sel=1,tilt_sel=1,Lists!G2=1),"PW + 27.3 cm (10.7 in)",IF(AND(prod_sel=1,tilt_sel=2,Lists!G2=1),"2 x [PW + 11.8 cm (4.7 in)]",IF(AND(prod_sel=1,tilt_sel=3,Lists!G2=1),"PW + 17.13 cm (6.74 in)",IF(AND(prod_sel=1,tilt_sel=1,Lists!G2&lt;&gt;1),"PW + 27.3 cm (10.7 in)",IF(AND(prod_sel=1,tilt_sel=2,Lists!G2&lt;&gt;1),"2 x [PW + 11.8 cm (4.7 in)]",IF(AND(prod_sel=1,tilt_sel=3,Lists!G2&lt;&gt;1),"PW + 17.13 cm (6.74 in)",""))))))</f>
        <v>PW + 27.3 cm (10.7 in)</v>
      </c>
      <c r="G23" s="133"/>
      <c r="H23" s="39"/>
      <c r="I23" s="39"/>
      <c r="J23" s="39"/>
      <c r="K23" s="39"/>
      <c r="L23" s="39"/>
      <c r="N23"/>
      <c r="O23"/>
      <c r="P23"/>
      <c r="Q23"/>
      <c r="R23"/>
      <c r="S23"/>
      <c r="T23"/>
      <c r="U23"/>
      <c r="V23"/>
      <c r="W23"/>
      <c r="X23"/>
      <c r="Y23"/>
      <c r="Z23"/>
      <c r="AA23"/>
    </row>
    <row r="24" spans="1:27" ht="18" customHeight="1" x14ac:dyDescent="0.25">
      <c r="C24" s="83">
        <v>10</v>
      </c>
      <c r="D24" s="71" t="str">
        <f>IF(AND(prod_sel=1,tilt_sel=1,Lists!G2=1),"35.4 cm (13.94 in)",IF(AND(prod_sel=1,tilt_sel=2,Lists!G2=1),"NA",IF(AND(prod_sel=1,tilt_sel=3,Lists!G2=1),"26.4 cm (10.39 in)",IF(AND(prod_sel=1,tilt_sel=1,Lists!G2&lt;&gt;1),"35.4 cm (13.94 in)",IF(AND(prod_sel=1,tilt_sel=2,Lists!G2&lt;&gt;1),"NA",IF(AND(prod_sel=1,tilt_sel=3,Lists!G2&lt;&gt;1),"26.4 cm (10.39 in)",""))))))</f>
        <v>35.4 cm (13.94 in)</v>
      </c>
      <c r="E24" s="77"/>
      <c r="F24" s="134" t="str">
        <f>IF(AND(prod_sel=1,tilt_sel=1,Lists!G2=1),"PW + 33.9 cm (13.3 in)",IF(AND(prod_sel=1,tilt_sel=2,Lists!G2=1),"NA",IF(AND(prod_sel=1,tilt_sel=3,Lists!G2=1),"PW + 25.99 cm (10.23 in)",IF(AND(prod_sel=1,tilt_sel=1,Lists!G2&lt;&gt;1),"PW + 33.9 cm (13.3 in)",IF(AND(prod_sel=1,tilt_sel=2,Lists!G2&lt;&gt;1),"NA",IF(AND(prod_sel=1,tilt_sel=3,Lists!G2&lt;&gt;1),"PW + 25.99 cm (10.23 in)",""))))))</f>
        <v>PW + 33.9 cm (13.3 in)</v>
      </c>
      <c r="G24" s="133"/>
      <c r="H24" s="39"/>
      <c r="I24" s="39"/>
      <c r="J24" s="39"/>
      <c r="K24" s="39"/>
      <c r="L24" s="39"/>
      <c r="N24"/>
      <c r="O24"/>
      <c r="P24"/>
      <c r="Q24"/>
      <c r="R24"/>
      <c r="S24"/>
      <c r="T24"/>
      <c r="U24"/>
      <c r="V24"/>
      <c r="W24"/>
      <c r="X24"/>
      <c r="Y24"/>
      <c r="Z24"/>
      <c r="AA24"/>
    </row>
    <row r="25" spans="1:27" ht="18" customHeight="1" x14ac:dyDescent="0.25">
      <c r="A25" s="82"/>
      <c r="C25" s="83" t="s">
        <v>218</v>
      </c>
      <c r="D25" s="71" t="str">
        <f>IF(AND(prod_sel=1,tilt_sel=1,Lists!G2=1),"44.3 cm (17.43 in) ",IF(AND(prod_sel=1,tilt_sel=2,Lists!G2=1),"NA",IF(AND(prod_sel=1,tilt_sel=1,Lists!G2&lt;&gt;1),"44.3 cm (17.43 in)",IF(AND(prod_sel=1,tilt_sel=2,Lists!G2&lt;&gt;1),"NA",IF(AND(prod_sel=1,tilt_sel=3,Lists!G2&lt;&gt;1),"NA",IF(AND(prod_sel=1,tilt_sel=3,Lists!G2=1),"NA",""))))))</f>
        <v xml:space="preserve">44.3 cm (17.43 in) </v>
      </c>
      <c r="E25" s="77"/>
      <c r="F25" s="134" t="str">
        <f>IF(AND(prod_sel=1,tilt_sel=1,Lists!G3=1),"PW + 42.7 cm (16.8 in)",IF(AND(prod_sel=1,tilt_sel=2,Lists!G3=1),"NA",IF(AND(prod_sel=1,tilt_sel=1,Lists!G3&lt;&gt;1),"PW + 42.7 cm (16.8 in)",IF(AND(prod_sel=1,tilt_sel=2,Lists!G3&lt;&gt;1),"NA",IF(AND(prod_sel=1,tilt_sel=3,Lists!G3=1),"NA",IF(AND(prod_sel=1,tilt_sel=3,Lists!G3&lt;&gt;1),"NA",""))))))</f>
        <v>PW + 42.7 cm (16.8 in)</v>
      </c>
      <c r="G25" s="133"/>
      <c r="H25" s="39"/>
      <c r="I25" s="39"/>
      <c r="J25" s="39"/>
      <c r="K25" s="39"/>
      <c r="L25" s="39"/>
      <c r="N25"/>
      <c r="O25"/>
      <c r="P25"/>
      <c r="Q25"/>
      <c r="R25"/>
      <c r="S25"/>
      <c r="T25"/>
      <c r="U25"/>
      <c r="V25"/>
      <c r="W25"/>
      <c r="X25"/>
      <c r="Y25"/>
      <c r="Z25"/>
      <c r="AA25"/>
    </row>
    <row r="26" spans="1:27" ht="18" customHeight="1" x14ac:dyDescent="0.25">
      <c r="A26" s="46" t="s">
        <v>206</v>
      </c>
      <c r="B26" s="46"/>
      <c r="C26" s="47"/>
      <c r="D26" s="71"/>
      <c r="E26" s="70"/>
      <c r="F26"/>
      <c r="G26" s="39"/>
      <c r="H26" s="39"/>
      <c r="I26" s="39"/>
      <c r="J26" s="39"/>
      <c r="K26" s="39"/>
      <c r="L26" s="39"/>
      <c r="N26"/>
      <c r="O26"/>
      <c r="P26"/>
      <c r="Q26"/>
      <c r="R26"/>
      <c r="S26"/>
      <c r="T26"/>
      <c r="U26"/>
      <c r="V26"/>
      <c r="W26"/>
      <c r="X26"/>
      <c r="Y26"/>
      <c r="Z26"/>
      <c r="AA26"/>
    </row>
    <row r="27" spans="1:27" ht="18" customHeight="1" x14ac:dyDescent="0.25">
      <c r="A27" s="129" t="s">
        <v>0</v>
      </c>
      <c r="B27"/>
      <c r="C27" s="200" t="s">
        <v>190</v>
      </c>
      <c r="D27" s="200"/>
      <c r="E27" s="200"/>
      <c r="F27" s="200"/>
      <c r="G27" s="200"/>
      <c r="H27" s="200"/>
      <c r="I27" s="200"/>
      <c r="J27" s="200"/>
      <c r="K27" s="200"/>
      <c r="L27" s="200"/>
      <c r="M27" s="200"/>
      <c r="N27"/>
      <c r="O27"/>
      <c r="P27"/>
      <c r="Q27"/>
      <c r="R27"/>
      <c r="S27"/>
      <c r="T27"/>
      <c r="U27"/>
      <c r="V27"/>
      <c r="W27"/>
      <c r="X27"/>
      <c r="Y27"/>
      <c r="Z27"/>
      <c r="AA27"/>
    </row>
    <row r="28" spans="1:27" ht="18" customHeight="1" x14ac:dyDescent="0.25">
      <c r="A28" s="37"/>
      <c r="B28"/>
      <c r="C28" s="210" t="s">
        <v>191</v>
      </c>
      <c r="D28" s="210"/>
      <c r="E28" s="210"/>
      <c r="F28" s="210"/>
      <c r="G28" s="210"/>
      <c r="H28" s="210"/>
      <c r="I28" s="210"/>
      <c r="J28" s="210"/>
      <c r="K28" s="59"/>
      <c r="L28" s="34" t="str">
        <f>IF(Lists!G2=1,"lb","kg")</f>
        <v>lb</v>
      </c>
      <c r="N28"/>
      <c r="O28"/>
      <c r="P28"/>
      <c r="Q28"/>
      <c r="R28"/>
      <c r="S28"/>
      <c r="T28"/>
      <c r="U28"/>
      <c r="V28"/>
      <c r="W28"/>
      <c r="X28"/>
      <c r="Y28"/>
      <c r="Z28"/>
      <c r="AA28"/>
    </row>
    <row r="29" spans="1:27" ht="18" customHeight="1" x14ac:dyDescent="0.25">
      <c r="A29" s="37"/>
      <c r="B29"/>
      <c r="C29" s="53" t="str">
        <f>IF(Lists!G2=1,"If no selection is made, PanelClaw will use a default block size of 4 inch X 8 inch X 16 inch (nom.) and weight of 32.6 lb.","If no selection is made, PanelClaw will use a default block size of 100 mm X 200 mm X 410 mm (nom.) and weight of 18.8 Kg.")</f>
        <v>If no selection is made, PanelClaw will use a default block size of 4 inch X 8 inch X 16 inch (nom.) and weight of 32.6 lb.</v>
      </c>
      <c r="D29"/>
      <c r="E29" s="51"/>
      <c r="H29" s="52"/>
      <c r="J29" s="50"/>
      <c r="K29" s="50"/>
      <c r="L29" s="50"/>
      <c r="N29"/>
      <c r="O29"/>
      <c r="P29"/>
      <c r="Q29"/>
      <c r="R29"/>
      <c r="S29"/>
      <c r="T29"/>
      <c r="U29"/>
      <c r="V29"/>
      <c r="W29"/>
      <c r="X29"/>
      <c r="Y29"/>
      <c r="Z29"/>
      <c r="AA29"/>
    </row>
    <row r="30" spans="1:27" ht="18" customHeight="1" x14ac:dyDescent="0.25">
      <c r="A30" s="37"/>
      <c r="B30"/>
      <c r="C30" s="53" t="s">
        <v>207</v>
      </c>
      <c r="E30" s="49"/>
      <c r="F30" s="50"/>
      <c r="G30" s="50"/>
      <c r="H30"/>
      <c r="I30"/>
      <c r="J30" s="54"/>
      <c r="K30" s="54"/>
      <c r="L30" s="54"/>
      <c r="N30"/>
      <c r="O30"/>
      <c r="P30"/>
      <c r="Q30"/>
      <c r="R30"/>
      <c r="S30"/>
      <c r="T30"/>
      <c r="U30"/>
      <c r="V30"/>
      <c r="W30"/>
      <c r="X30"/>
      <c r="Y30"/>
      <c r="Z30"/>
      <c r="AA30"/>
    </row>
    <row r="31" spans="1:27" ht="18" customHeight="1" x14ac:dyDescent="0.25">
      <c r="A31" s="45"/>
      <c r="B31" s="46"/>
      <c r="C31" s="47"/>
      <c r="D31"/>
      <c r="E31" s="48"/>
      <c r="F31"/>
      <c r="G31"/>
      <c r="H31"/>
      <c r="I31"/>
      <c r="J31" s="49"/>
      <c r="K31" s="46"/>
      <c r="L31"/>
      <c r="N31"/>
      <c r="O31"/>
      <c r="P31"/>
      <c r="Q31"/>
      <c r="R31"/>
      <c r="S31"/>
      <c r="T31"/>
      <c r="U31"/>
      <c r="V31"/>
      <c r="W31"/>
      <c r="X31"/>
      <c r="Y31"/>
      <c r="Z31"/>
      <c r="AA31"/>
    </row>
    <row r="32" spans="1:27" ht="18" customHeight="1" x14ac:dyDescent="0.25">
      <c r="A32" s="145" t="s">
        <v>215</v>
      </c>
      <c r="B32" s="33"/>
      <c r="C32" s="78" t="s">
        <v>156</v>
      </c>
      <c r="D32"/>
      <c r="E32"/>
      <c r="F32"/>
      <c r="G32" s="7"/>
      <c r="H32"/>
      <c r="I32"/>
      <c r="J32"/>
      <c r="K32"/>
      <c r="L32" s="55"/>
      <c r="N32"/>
      <c r="O32"/>
      <c r="P32"/>
      <c r="Q32"/>
      <c r="R32"/>
      <c r="S32"/>
      <c r="T32"/>
      <c r="U32"/>
      <c r="V32"/>
      <c r="W32"/>
      <c r="X32"/>
      <c r="Y32"/>
      <c r="Z32"/>
      <c r="AA32"/>
    </row>
    <row r="33" spans="1:27" ht="18" customHeight="1" x14ac:dyDescent="0.25">
      <c r="A33" s="39"/>
      <c r="B33" s="39"/>
      <c r="C33" s="31" t="s">
        <v>12</v>
      </c>
      <c r="D33" s="207"/>
      <c r="E33" s="207"/>
      <c r="F33" s="207"/>
      <c r="G33" s="17"/>
      <c r="H33" s="31" t="s">
        <v>13</v>
      </c>
      <c r="I33" s="207"/>
      <c r="J33" s="207"/>
      <c r="K33" s="207"/>
      <c r="L33" s="17" t="s">
        <v>16</v>
      </c>
      <c r="N33"/>
      <c r="O33"/>
      <c r="P33"/>
      <c r="Q33"/>
      <c r="R33"/>
      <c r="S33"/>
      <c r="T33"/>
      <c r="U33"/>
      <c r="V33"/>
      <c r="W33"/>
      <c r="X33"/>
      <c r="Y33"/>
      <c r="Z33"/>
      <c r="AA33"/>
    </row>
    <row r="34" spans="1:27" ht="18" customHeight="1" x14ac:dyDescent="0.25">
      <c r="A34" s="39"/>
      <c r="B34" s="39"/>
      <c r="C34" s="31" t="s">
        <v>14</v>
      </c>
      <c r="D34" s="62"/>
      <c r="E34" s="17"/>
      <c r="F34"/>
      <c r="G34" s="17"/>
      <c r="H34" s="111" t="s">
        <v>15</v>
      </c>
      <c r="I34" s="62"/>
      <c r="J34" s="17"/>
      <c r="K34" s="17"/>
      <c r="L34" s="17"/>
      <c r="N34"/>
      <c r="O34"/>
      <c r="P34"/>
      <c r="Q34"/>
      <c r="R34"/>
      <c r="S34"/>
      <c r="T34"/>
      <c r="U34"/>
      <c r="V34"/>
      <c r="W34"/>
      <c r="X34"/>
      <c r="Y34"/>
      <c r="Z34"/>
      <c r="AA34"/>
    </row>
    <row r="35" spans="1:27" ht="18" customHeight="1" x14ac:dyDescent="0.25">
      <c r="A35" s="39"/>
      <c r="B35" s="39"/>
      <c r="C35" s="31" t="s">
        <v>17</v>
      </c>
      <c r="D35" s="62"/>
      <c r="E35" s="17"/>
      <c r="F35" s="17"/>
      <c r="G35" s="17"/>
      <c r="H35" s="17"/>
      <c r="I35" s="17"/>
      <c r="J35" s="17"/>
      <c r="K35" s="17"/>
      <c r="L35" s="17"/>
      <c r="N35"/>
      <c r="O35"/>
      <c r="P35"/>
      <c r="Q35"/>
      <c r="R35"/>
      <c r="S35"/>
      <c r="T35"/>
      <c r="U35"/>
      <c r="V35"/>
      <c r="W35"/>
      <c r="X35"/>
      <c r="Y35"/>
      <c r="Z35"/>
      <c r="AA35"/>
    </row>
    <row r="36" spans="1:27" ht="18" customHeight="1" x14ac:dyDescent="0.25">
      <c r="A36" s="39"/>
      <c r="B36" s="39"/>
      <c r="C36" s="31"/>
      <c r="D36" s="7"/>
      <c r="E36" s="17"/>
      <c r="F36" s="17"/>
      <c r="G36" s="17"/>
      <c r="H36" s="17"/>
      <c r="I36" s="17"/>
      <c r="J36" s="17"/>
      <c r="K36" s="17"/>
      <c r="L36" s="17"/>
      <c r="M36"/>
      <c r="N36"/>
      <c r="O36"/>
      <c r="P36"/>
      <c r="Q36"/>
      <c r="R36"/>
      <c r="S36"/>
      <c r="T36"/>
      <c r="U36"/>
      <c r="V36"/>
      <c r="W36"/>
      <c r="X36"/>
      <c r="Y36"/>
      <c r="Z36"/>
      <c r="AA36"/>
    </row>
    <row r="37" spans="1:27" ht="18" customHeight="1" x14ac:dyDescent="0.25">
      <c r="A37" s="129" t="s">
        <v>18</v>
      </c>
      <c r="B37" s="56"/>
      <c r="C37" s="31" t="s">
        <v>12</v>
      </c>
      <c r="D37" s="207"/>
      <c r="E37" s="207"/>
      <c r="F37" s="207"/>
      <c r="G37" s="7"/>
      <c r="H37" s="17"/>
      <c r="I37" s="73" t="s">
        <v>142</v>
      </c>
      <c r="J37" s="17" t="s">
        <v>16</v>
      </c>
      <c r="K37" s="17"/>
      <c r="L37" s="17"/>
      <c r="M37"/>
      <c r="N37"/>
      <c r="O37"/>
      <c r="P37"/>
      <c r="Q37"/>
      <c r="R37"/>
      <c r="S37"/>
      <c r="T37"/>
      <c r="U37"/>
      <c r="V37"/>
      <c r="W37"/>
      <c r="X37"/>
      <c r="Y37"/>
      <c r="Z37"/>
      <c r="AA37"/>
    </row>
    <row r="38" spans="1:27" ht="18" customHeight="1" x14ac:dyDescent="0.25">
      <c r="A38"/>
      <c r="B38" s="56"/>
      <c r="C38"/>
      <c r="D38" s="7"/>
      <c r="E38" s="7"/>
      <c r="F38" s="31" t="s">
        <v>139</v>
      </c>
      <c r="G38" s="112"/>
      <c r="H38"/>
      <c r="I38" s="2"/>
      <c r="J38" s="43" t="s">
        <v>143</v>
      </c>
      <c r="K38" s="59"/>
      <c r="L38" s="34" t="s">
        <v>145</v>
      </c>
      <c r="M38"/>
      <c r="N38"/>
      <c r="O38"/>
      <c r="P38"/>
      <c r="Q38"/>
      <c r="R38"/>
      <c r="S38"/>
      <c r="T38"/>
      <c r="U38"/>
      <c r="V38"/>
      <c r="W38"/>
      <c r="X38"/>
      <c r="Y38"/>
      <c r="Z38"/>
      <c r="AA38"/>
    </row>
    <row r="39" spans="1:27" ht="18" customHeight="1" x14ac:dyDescent="0.25">
      <c r="A39" s="56"/>
      <c r="B39" s="56"/>
      <c r="C39" s="31" t="s">
        <v>19</v>
      </c>
      <c r="D39" s="152"/>
      <c r="E39" s="17"/>
      <c r="F39" s="31" t="s">
        <v>20</v>
      </c>
      <c r="G39" s="62"/>
      <c r="H39"/>
      <c r="I39"/>
      <c r="J39"/>
      <c r="K39" s="17"/>
      <c r="L39" s="17"/>
      <c r="M39" s="17"/>
      <c r="N39"/>
      <c r="O39"/>
      <c r="P39"/>
      <c r="Q39"/>
      <c r="R39"/>
      <c r="S39"/>
      <c r="T39"/>
      <c r="U39"/>
      <c r="V39"/>
      <c r="W39"/>
      <c r="X39"/>
      <c r="Y39"/>
      <c r="Z39"/>
      <c r="AA39"/>
    </row>
    <row r="40" spans="1:27" ht="18" customHeight="1" x14ac:dyDescent="0.25">
      <c r="A40" s="209" t="s">
        <v>196</v>
      </c>
      <c r="B40" s="209"/>
      <c r="C40" s="209"/>
      <c r="D40" s="146"/>
      <c r="I40" s="17"/>
      <c r="K40" s="137" t="str">
        <f>IF(Lists!N12=7,"Describe:","")</f>
        <v/>
      </c>
      <c r="L40" s="195"/>
      <c r="M40" s="195"/>
      <c r="N40" s="195"/>
      <c r="O40"/>
      <c r="P40"/>
      <c r="Q40"/>
      <c r="R40"/>
      <c r="S40"/>
      <c r="T40"/>
      <c r="U40"/>
      <c r="V40"/>
      <c r="W40"/>
      <c r="X40"/>
      <c r="Y40"/>
      <c r="Z40"/>
      <c r="AA40"/>
    </row>
    <row r="41" spans="1:27" ht="18" customHeight="1" x14ac:dyDescent="0.25">
      <c r="A41" s="31"/>
      <c r="B41" s="31"/>
      <c r="C41" s="31"/>
      <c r="D41" s="147"/>
      <c r="F41" s="6" t="str">
        <f>IF(Lists!N12=5,"What type BUR?","")</f>
        <v/>
      </c>
      <c r="G41" s="193"/>
      <c r="H41" s="193"/>
      <c r="I41" s="193"/>
      <c r="J41" s="137" t="str">
        <f>IF(G41="Other","Describe:","")</f>
        <v/>
      </c>
      <c r="K41" s="194"/>
      <c r="L41" s="194"/>
      <c r="M41" s="194"/>
      <c r="N41" s="194"/>
      <c r="O41"/>
      <c r="P41"/>
      <c r="Q41"/>
      <c r="R41"/>
      <c r="S41"/>
      <c r="T41"/>
      <c r="U41"/>
      <c r="V41"/>
      <c r="W41"/>
      <c r="X41"/>
      <c r="Y41"/>
      <c r="Z41"/>
      <c r="AA41"/>
    </row>
    <row r="42" spans="1:27" ht="18" customHeight="1" x14ac:dyDescent="0.25">
      <c r="A42" s="197" t="s">
        <v>203</v>
      </c>
      <c r="B42" s="197"/>
      <c r="C42" s="197"/>
      <c r="D42" s="204"/>
      <c r="E42" s="204"/>
      <c r="G42" s="205" t="str">
        <f>IF(AND(D42="Other",A42="The roof membrane on this building is"),"Specify for “other” by typing into the field","")</f>
        <v/>
      </c>
      <c r="H42" s="205"/>
      <c r="I42" s="205"/>
      <c r="J42" s="206"/>
      <c r="K42" s="206"/>
      <c r="L42" s="206"/>
      <c r="M42"/>
      <c r="N42"/>
      <c r="O42"/>
      <c r="P42"/>
      <c r="Q42"/>
      <c r="R42"/>
      <c r="S42"/>
      <c r="T42"/>
      <c r="U42"/>
      <c r="V42"/>
      <c r="W42"/>
      <c r="X42"/>
      <c r="Y42"/>
      <c r="Z42"/>
      <c r="AA42"/>
    </row>
    <row r="43" spans="1:27" ht="18" customHeight="1" x14ac:dyDescent="0.25">
      <c r="A43" s="56"/>
      <c r="B43" s="56"/>
      <c r="C43" s="202" t="str">
        <f>IF(Lists!N7=2,"a) Is there any anti-billowing protection mechanism?","")</f>
        <v/>
      </c>
      <c r="D43" s="202"/>
      <c r="E43" s="202"/>
      <c r="F43" s="202"/>
      <c r="G43" s="202"/>
      <c r="H43" s="141"/>
      <c r="I43" s="17"/>
      <c r="J43" s="17"/>
      <c r="K43" s="17"/>
      <c r="L43" s="17"/>
      <c r="M43"/>
      <c r="N43"/>
      <c r="O43"/>
      <c r="P43"/>
      <c r="Q43"/>
      <c r="R43"/>
      <c r="S43"/>
      <c r="T43"/>
      <c r="U43"/>
      <c r="V43"/>
      <c r="W43"/>
      <c r="X43"/>
      <c r="Y43"/>
      <c r="Z43"/>
      <c r="AA43"/>
    </row>
    <row r="44" spans="1:27" ht="18" customHeight="1" x14ac:dyDescent="0.25">
      <c r="A44" s="56"/>
      <c r="B44" s="202" t="str">
        <f>IF(AND(Lists!N7=2,Lists!G2=1),"b) Max. distance between attachments/seams in the array fields (ft):",IF(AND(Lists!N7=2,Lists!G2&lt;&gt;1),"b) Max. distance between attachments/seams in the array fields (mm):",("")))</f>
        <v/>
      </c>
      <c r="C44" s="202"/>
      <c r="D44" s="202"/>
      <c r="E44" s="202"/>
      <c r="F44" s="202"/>
      <c r="G44" s="202"/>
      <c r="H44" s="141"/>
      <c r="M44"/>
      <c r="N44"/>
      <c r="O44"/>
      <c r="P44"/>
      <c r="Q44"/>
      <c r="R44"/>
      <c r="S44"/>
      <c r="T44"/>
      <c r="U44"/>
      <c r="V44"/>
      <c r="W44"/>
      <c r="X44"/>
      <c r="Y44"/>
      <c r="Z44"/>
      <c r="AA44"/>
    </row>
    <row r="45" spans="1:27" ht="18" customHeight="1" x14ac:dyDescent="0.25">
      <c r="A45" s="197" t="s">
        <v>197</v>
      </c>
      <c r="B45" s="197"/>
      <c r="C45" s="197"/>
      <c r="D45" s="17"/>
      <c r="E45" s="17"/>
      <c r="F45" s="17"/>
      <c r="G45" s="198"/>
      <c r="H45" s="198"/>
      <c r="I45" s="198"/>
      <c r="J45" s="198"/>
      <c r="K45" s="198"/>
      <c r="L45" s="57"/>
      <c r="M45"/>
      <c r="N45"/>
      <c r="O45"/>
      <c r="P45"/>
      <c r="Q45"/>
      <c r="R45"/>
      <c r="S45"/>
      <c r="T45"/>
      <c r="U45"/>
      <c r="V45"/>
      <c r="W45"/>
      <c r="X45"/>
      <c r="Y45"/>
      <c r="Z45"/>
      <c r="AA45"/>
    </row>
    <row r="46" spans="1:27" ht="18" customHeight="1" x14ac:dyDescent="0.25">
      <c r="A46" s="196" t="s">
        <v>233</v>
      </c>
      <c r="B46" s="196"/>
      <c r="C46" s="196"/>
      <c r="D46" s="196"/>
      <c r="E46" s="196"/>
      <c r="F46" s="196"/>
      <c r="G46" s="196"/>
      <c r="H46" s="196"/>
      <c r="I46" s="196"/>
      <c r="J46" s="196"/>
      <c r="K46" s="196"/>
      <c r="L46" s="196"/>
      <c r="M46" s="196"/>
      <c r="N46"/>
      <c r="O46"/>
      <c r="P46"/>
      <c r="Q46"/>
      <c r="R46"/>
      <c r="S46"/>
      <c r="T46"/>
      <c r="U46"/>
      <c r="V46"/>
      <c r="W46"/>
      <c r="X46"/>
      <c r="Y46"/>
      <c r="Z46"/>
      <c r="AA46"/>
    </row>
    <row r="47" spans="1:27" s="5" customFormat="1" ht="18" customHeight="1" x14ac:dyDescent="0.25">
      <c r="A47" s="56"/>
      <c r="B47" s="56"/>
      <c r="C47" s="31" t="s">
        <v>22</v>
      </c>
      <c r="D47" s="207"/>
      <c r="E47" s="207"/>
      <c r="F47" s="207"/>
      <c r="G47" s="207"/>
      <c r="H47" s="207"/>
      <c r="I47" s="207"/>
      <c r="J47" s="207"/>
      <c r="K47" s="207"/>
      <c r="L47" s="58"/>
      <c r="M47" s="37"/>
      <c r="N47"/>
      <c r="O47"/>
      <c r="P47"/>
      <c r="Q47"/>
      <c r="R47"/>
      <c r="S47"/>
      <c r="T47"/>
      <c r="U47"/>
      <c r="V47"/>
      <c r="W47"/>
      <c r="X47"/>
      <c r="Y47"/>
      <c r="Z47"/>
      <c r="AA47"/>
    </row>
    <row r="48" spans="1:27" ht="18" customHeight="1" x14ac:dyDescent="0.25">
      <c r="A48" s="56"/>
      <c r="B48" s="56"/>
      <c r="C48" s="111" t="str">
        <f>IF(Lists!G2=1,"Load Limit (psf):","Load Limit (kPa):")</f>
        <v>Load Limit (psf):</v>
      </c>
      <c r="D48" s="62"/>
      <c r="E48"/>
      <c r="F48" s="111" t="str">
        <f>IF(Lists!G2=1,"Point Load Limit (lb):","Point Load Limit (kN):")</f>
        <v>Point Load Limit (lb):</v>
      </c>
      <c r="G48" s="62"/>
      <c r="H48"/>
      <c r="I48"/>
      <c r="J48" s="111" t="str">
        <f>IF(Lists!G2=1,"Total System Weight Limit (Ib):","Total System Weight Limit (kg):")</f>
        <v>Total System Weight Limit (Ib):</v>
      </c>
      <c r="K48" s="62"/>
      <c r="L48"/>
      <c r="M48"/>
      <c r="N48"/>
      <c r="O48"/>
      <c r="P48"/>
      <c r="Q48"/>
      <c r="R48"/>
      <c r="S48"/>
      <c r="T48"/>
      <c r="U48"/>
      <c r="V48"/>
      <c r="W48"/>
      <c r="X48"/>
      <c r="Y48"/>
      <c r="Z48"/>
      <c r="AA48"/>
    </row>
    <row r="49" spans="1:27" ht="18" customHeight="1" x14ac:dyDescent="0.25">
      <c r="A49" s="56"/>
      <c r="B49" s="56"/>
      <c r="C49" s="111"/>
      <c r="D49" s="122"/>
      <c r="E49"/>
      <c r="F49" s="111"/>
      <c r="G49" s="112"/>
      <c r="H49"/>
      <c r="I49"/>
      <c r="J49" s="111"/>
      <c r="K49" s="122"/>
      <c r="L49"/>
      <c r="M49"/>
      <c r="N49"/>
      <c r="O49"/>
      <c r="P49"/>
      <c r="Q49"/>
      <c r="R49"/>
      <c r="S49"/>
      <c r="T49"/>
      <c r="U49"/>
      <c r="V49"/>
      <c r="W49"/>
      <c r="X49"/>
      <c r="Y49"/>
      <c r="Z49"/>
      <c r="AA49"/>
    </row>
    <row r="50" spans="1:27" ht="18" customHeight="1" x14ac:dyDescent="0.25">
      <c r="A50" s="129" t="s">
        <v>23</v>
      </c>
      <c r="B50" s="56"/>
      <c r="C50" s="43"/>
      <c r="D50" s="7"/>
      <c r="E50"/>
      <c r="F50" s="43"/>
      <c r="G50" s="43"/>
      <c r="H50" s="7"/>
      <c r="I50"/>
      <c r="J50" s="43"/>
      <c r="K50" s="112"/>
      <c r="L50"/>
      <c r="M50"/>
      <c r="N50"/>
      <c r="O50"/>
      <c r="P50"/>
      <c r="Q50"/>
      <c r="R50"/>
      <c r="S50"/>
      <c r="T50"/>
      <c r="U50"/>
      <c r="V50"/>
      <c r="W50"/>
      <c r="X50"/>
      <c r="Y50"/>
      <c r="Z50"/>
      <c r="AA50"/>
    </row>
    <row r="51" spans="1:27" ht="18" customHeight="1" x14ac:dyDescent="0.25">
      <c r="A51" s="56"/>
      <c r="B51" s="56"/>
      <c r="C51" s="17"/>
      <c r="D51" s="31" t="str">
        <f>IF(Lists!G2=1,"Building Height from Grade (ft):","Building Height from Grade (m):")</f>
        <v>Building Height from Grade (ft):</v>
      </c>
      <c r="E51" s="62"/>
      <c r="F51" s="17"/>
      <c r="G51" s="31" t="str">
        <f>IF(Lists!G2=1,"Parapet Height (ft):","Parapet Height (m):")</f>
        <v>Parapet Height (ft):</v>
      </c>
      <c r="H51" s="62"/>
      <c r="I51" s="17"/>
      <c r="L51" s="31"/>
      <c r="M51" s="112"/>
      <c r="N51"/>
      <c r="O51"/>
      <c r="P51"/>
      <c r="Q51"/>
      <c r="R51"/>
      <c r="S51"/>
      <c r="T51"/>
      <c r="U51"/>
      <c r="V51"/>
      <c r="W51"/>
      <c r="X51"/>
      <c r="Y51"/>
      <c r="Z51"/>
      <c r="AA51"/>
    </row>
    <row r="52" spans="1:27" ht="18" customHeight="1" x14ac:dyDescent="0.25">
      <c r="A52" s="56"/>
      <c r="B52" s="56"/>
      <c r="C52" s="17"/>
      <c r="D52" s="31" t="str">
        <f>IF(Lists!G2=1,"Shortest Building Length (ft):","Shortest Building Length (m):")</f>
        <v>Shortest Building Length (ft):</v>
      </c>
      <c r="E52" s="62"/>
      <c r="F52" s="123"/>
      <c r="G52" s="123"/>
      <c r="H52" s="123"/>
      <c r="I52" s="123"/>
      <c r="J52" s="123"/>
      <c r="K52" s="123"/>
      <c r="L52" s="123"/>
      <c r="M52" s="123"/>
      <c r="N52"/>
      <c r="O52"/>
      <c r="P52"/>
      <c r="Q52"/>
      <c r="R52"/>
      <c r="S52"/>
      <c r="T52"/>
      <c r="U52"/>
      <c r="V52"/>
      <c r="W52"/>
      <c r="X52"/>
      <c r="Y52"/>
      <c r="Z52"/>
      <c r="AA52"/>
    </row>
    <row r="53" spans="1:27" ht="18" customHeight="1" x14ac:dyDescent="0.25">
      <c r="A53" s="56"/>
      <c r="C53" s="197" t="str">
        <f>IF(AND(E51&gt;60,E52&lt;E51,Lists!G2=1),"*Is building Rigid or Flexible",IF(AND(E51&gt;18.28,E52&lt;E51,Lists!G2&lt;&gt;1),"*Is building Rigid or Flexible",""))</f>
        <v/>
      </c>
      <c r="D53" s="197"/>
      <c r="E53" s="197"/>
      <c r="F53" s="141"/>
      <c r="G53" s="85"/>
      <c r="H53" s="187" t="str">
        <f>IF(F53="Flexible","What is building natural frequency (Hz)*","")</f>
        <v/>
      </c>
      <c r="I53" s="187"/>
      <c r="J53" s="187"/>
      <c r="K53" s="187"/>
      <c r="L53" s="141"/>
      <c r="M53"/>
      <c r="N53"/>
      <c r="O53"/>
      <c r="P53"/>
      <c r="Q53"/>
      <c r="R53"/>
      <c r="S53"/>
      <c r="T53"/>
      <c r="U53"/>
      <c r="V53"/>
      <c r="W53"/>
      <c r="X53"/>
      <c r="Y53"/>
      <c r="Z53"/>
      <c r="AA53"/>
    </row>
    <row r="54" spans="1:27" ht="18" customHeight="1" x14ac:dyDescent="0.25">
      <c r="A54" s="56"/>
      <c r="B54" s="56"/>
      <c r="C54" s="178" t="str">
        <f>IF(AND(E51&gt;60,E52&lt;E51,Lists!G2=1),"*Buildings with this geometry require special attention to building frequency that can affect PV racking design. Please confirm with the building SE if the building is rigid or flexible per ASCE 7-10 Section 26.9",IF(AND(E51&gt;18.28,E52&lt;E51,Lists!G2&lt;&gt;1),"*Buildings with this geometry require special attention to building frequency that can affect PV racking design. Please confirm with the building SE if the building is rigid or flexible per ASCE 7-10 Section 26.9",""))</f>
        <v/>
      </c>
      <c r="D54" s="178"/>
      <c r="E54" s="178"/>
      <c r="F54" s="178"/>
      <c r="G54" s="178"/>
      <c r="H54" s="178"/>
      <c r="I54" s="178"/>
      <c r="J54" s="178"/>
      <c r="K54" s="178"/>
      <c r="L54" s="178"/>
      <c r="M54"/>
      <c r="N54"/>
      <c r="O54"/>
      <c r="P54"/>
      <c r="Q54"/>
      <c r="R54"/>
      <c r="S54"/>
      <c r="T54"/>
      <c r="U54"/>
      <c r="V54"/>
      <c r="W54"/>
      <c r="X54"/>
      <c r="Y54"/>
      <c r="Z54"/>
      <c r="AA54"/>
    </row>
    <row r="55" spans="1:27" ht="18" customHeight="1" x14ac:dyDescent="0.25">
      <c r="B55" s="56"/>
      <c r="C55" s="178"/>
      <c r="D55" s="178"/>
      <c r="E55" s="178"/>
      <c r="F55" s="178"/>
      <c r="G55" s="178"/>
      <c r="H55" s="178"/>
      <c r="I55" s="178"/>
      <c r="J55" s="178"/>
      <c r="K55" s="178"/>
      <c r="L55" s="178"/>
      <c r="M55"/>
      <c r="N55"/>
      <c r="O55"/>
      <c r="P55"/>
      <c r="Q55"/>
      <c r="R55"/>
      <c r="S55"/>
      <c r="T55"/>
      <c r="U55"/>
      <c r="V55"/>
      <c r="W55"/>
      <c r="X55"/>
      <c r="Y55"/>
      <c r="Z55"/>
      <c r="AA55"/>
    </row>
    <row r="56" spans="1:27" ht="18" customHeight="1" x14ac:dyDescent="0.25">
      <c r="B56" s="128"/>
      <c r="C56" s="179" t="s">
        <v>230</v>
      </c>
      <c r="D56" s="179"/>
      <c r="E56" s="179"/>
      <c r="F56" s="179"/>
      <c r="G56" s="179"/>
      <c r="H56" s="179"/>
      <c r="I56" s="179"/>
      <c r="J56" s="179"/>
      <c r="K56" s="179"/>
      <c r="L56" s="179"/>
      <c r="M56" s="63"/>
      <c r="N56"/>
      <c r="O56"/>
      <c r="P56"/>
      <c r="Q56"/>
      <c r="R56"/>
      <c r="S56"/>
      <c r="T56"/>
      <c r="U56"/>
      <c r="V56"/>
      <c r="W56"/>
      <c r="X56"/>
      <c r="Y56"/>
      <c r="Z56"/>
      <c r="AA56"/>
    </row>
    <row r="57" spans="1:27" ht="22.15" customHeight="1" x14ac:dyDescent="0.25">
      <c r="B57" s="128"/>
      <c r="C57" s="179"/>
      <c r="D57" s="179"/>
      <c r="E57" s="179"/>
      <c r="F57" s="179"/>
      <c r="G57" s="179"/>
      <c r="H57" s="179"/>
      <c r="I57" s="179"/>
      <c r="J57" s="179"/>
      <c r="K57" s="179"/>
      <c r="L57" s="179"/>
      <c r="M57" s="63"/>
      <c r="N57"/>
      <c r="O57"/>
      <c r="P57"/>
      <c r="Q57"/>
      <c r="R57"/>
      <c r="S57"/>
      <c r="T57"/>
      <c r="U57"/>
      <c r="V57"/>
      <c r="W57"/>
      <c r="X57"/>
      <c r="Y57"/>
      <c r="Z57"/>
      <c r="AA57"/>
    </row>
    <row r="58" spans="1:27" ht="15.75" customHeight="1" x14ac:dyDescent="0.25">
      <c r="A58" s="8"/>
      <c r="B58" s="8"/>
      <c r="C58" s="10"/>
      <c r="D58" s="7"/>
      <c r="F58" s="10"/>
      <c r="G58" s="10"/>
      <c r="H58" s="7"/>
      <c r="J58" s="142"/>
      <c r="K58" s="168" t="s">
        <v>204</v>
      </c>
      <c r="L58" s="168"/>
      <c r="M58" s="168"/>
      <c r="N58" s="168"/>
      <c r="O58" s="142"/>
    </row>
    <row r="59" spans="1:27" ht="15.75" customHeight="1" x14ac:dyDescent="0.25">
      <c r="A59" s="8"/>
      <c r="B59" s="8"/>
      <c r="C59" s="10"/>
      <c r="D59" s="7"/>
      <c r="F59" s="10"/>
      <c r="G59" s="10"/>
      <c r="H59" s="7"/>
      <c r="J59" s="142"/>
      <c r="K59" s="168"/>
      <c r="L59" s="168"/>
      <c r="M59" s="168"/>
      <c r="N59" s="168"/>
      <c r="O59" s="142"/>
    </row>
    <row r="60" spans="1:27" ht="15.75" customHeight="1" x14ac:dyDescent="0.25">
      <c r="A60" s="8"/>
      <c r="B60" s="8"/>
      <c r="C60" s="10"/>
      <c r="D60" s="7"/>
      <c r="F60" s="10"/>
      <c r="G60" s="10"/>
      <c r="H60" s="7"/>
      <c r="J60" s="142"/>
      <c r="K60" s="168"/>
      <c r="L60" s="168"/>
      <c r="M60" s="168"/>
      <c r="N60" s="168"/>
      <c r="O60" s="142"/>
    </row>
    <row r="61" spans="1:27" ht="15.75" customHeight="1" x14ac:dyDescent="0.25">
      <c r="A61" s="109"/>
      <c r="B61" s="109"/>
      <c r="C61" s="109"/>
      <c r="D61" s="109"/>
      <c r="E61" s="109"/>
      <c r="F61" s="109"/>
      <c r="G61" s="109"/>
      <c r="H61" s="109"/>
      <c r="I61" s="109"/>
      <c r="J61" s="142"/>
      <c r="K61" s="168"/>
      <c r="L61" s="168"/>
      <c r="M61" s="168"/>
      <c r="N61" s="168"/>
      <c r="O61" s="142"/>
    </row>
    <row r="62" spans="1:27" ht="32.450000000000003" customHeight="1" x14ac:dyDescent="0.25">
      <c r="A62" s="201"/>
      <c r="B62" s="201"/>
      <c r="C62" s="201"/>
      <c r="D62" s="201"/>
      <c r="E62" s="201"/>
      <c r="F62" s="201"/>
      <c r="G62" s="201"/>
      <c r="H62" s="201"/>
      <c r="I62" s="201"/>
      <c r="J62" s="201"/>
      <c r="K62" s="201"/>
      <c r="L62" s="201"/>
      <c r="M62" s="11"/>
    </row>
    <row r="63" spans="1:27" ht="21" customHeight="1" x14ac:dyDescent="0.25">
      <c r="A63" s="129" t="s">
        <v>147</v>
      </c>
      <c r="B63" s="12"/>
      <c r="C63" s="178" t="s">
        <v>231</v>
      </c>
      <c r="D63" s="178"/>
      <c r="E63" s="178"/>
      <c r="F63" s="178"/>
      <c r="G63" s="178"/>
      <c r="H63" s="178"/>
      <c r="I63" s="178"/>
      <c r="J63" s="178"/>
      <c r="K63" s="178"/>
      <c r="L63" s="178"/>
    </row>
    <row r="64" spans="1:27" ht="21" customHeight="1" x14ac:dyDescent="0.25">
      <c r="A64" s="35"/>
      <c r="B64"/>
      <c r="C64" s="178"/>
      <c r="D64" s="178"/>
      <c r="E64" s="178"/>
      <c r="F64" s="178"/>
      <c r="G64" s="178"/>
      <c r="H64" s="178"/>
      <c r="I64" s="178"/>
      <c r="J64" s="178"/>
      <c r="K64" s="178"/>
      <c r="L64" s="178"/>
    </row>
    <row r="65" spans="1:14" ht="26.45" customHeight="1" x14ac:dyDescent="0.25">
      <c r="A65" s="35"/>
      <c r="B65"/>
      <c r="C65" s="178"/>
      <c r="D65" s="178"/>
      <c r="E65" s="178"/>
      <c r="F65" s="178"/>
      <c r="G65" s="178"/>
      <c r="H65" s="178"/>
      <c r="I65" s="178"/>
      <c r="J65" s="178"/>
      <c r="K65" s="178"/>
      <c r="L65" s="178"/>
    </row>
    <row r="66" spans="1:14" ht="21" customHeight="1" x14ac:dyDescent="0.25">
      <c r="A66" s="35"/>
      <c r="B66"/>
      <c r="C66" s="178"/>
      <c r="D66" s="178"/>
      <c r="E66" s="178"/>
      <c r="F66" s="178"/>
      <c r="G66" s="178"/>
      <c r="H66" s="178"/>
      <c r="I66" s="178"/>
      <c r="J66" s="178"/>
      <c r="K66" s="178"/>
      <c r="L66" s="178"/>
    </row>
    <row r="67" spans="1:14" ht="21" customHeight="1" x14ac:dyDescent="0.25">
      <c r="A67" s="35"/>
      <c r="B67"/>
      <c r="C67" s="178"/>
      <c r="D67" s="178"/>
      <c r="E67" s="178"/>
      <c r="F67" s="178"/>
      <c r="G67" s="178"/>
      <c r="H67" s="178"/>
      <c r="I67" s="178"/>
      <c r="J67" s="178"/>
      <c r="K67" s="178"/>
      <c r="L67" s="178"/>
    </row>
    <row r="68" spans="1:14" ht="18" customHeight="1" x14ac:dyDescent="0.25">
      <c r="A68" s="35"/>
      <c r="B68"/>
      <c r="C68" s="178"/>
      <c r="D68" s="178"/>
      <c r="E68" s="178"/>
      <c r="F68" s="178"/>
      <c r="G68" s="178"/>
      <c r="H68" s="178"/>
      <c r="I68" s="178"/>
      <c r="J68" s="178"/>
      <c r="K68" s="178"/>
      <c r="L68" s="178"/>
    </row>
    <row r="69" spans="1:14" ht="30.6" customHeight="1" x14ac:dyDescent="0.25">
      <c r="A69" s="35"/>
      <c r="B69"/>
      <c r="C69" s="124"/>
      <c r="D69" s="124"/>
      <c r="E69" s="124"/>
      <c r="F69" s="124"/>
      <c r="G69" s="124"/>
      <c r="H69" s="124"/>
      <c r="I69" s="124"/>
      <c r="J69" s="124"/>
      <c r="K69" s="124"/>
      <c r="L69" s="124"/>
    </row>
    <row r="70" spans="1:14" ht="21" customHeight="1" x14ac:dyDescent="0.25">
      <c r="A70" s="130" t="s">
        <v>26</v>
      </c>
      <c r="B70" s="16"/>
      <c r="C70" s="120" t="s">
        <v>193</v>
      </c>
      <c r="D70" s="121"/>
      <c r="E70" s="121"/>
      <c r="F70" s="121"/>
      <c r="G70" s="121"/>
      <c r="H70" s="121"/>
      <c r="I70" s="121"/>
      <c r="J70" s="121"/>
      <c r="K70" s="121"/>
      <c r="L70" s="16"/>
    </row>
    <row r="71" spans="1:14" ht="21" customHeight="1" x14ac:dyDescent="0.25">
      <c r="A71" s="35"/>
      <c r="B71" s="16"/>
      <c r="C71" s="180" t="s">
        <v>195</v>
      </c>
      <c r="D71" s="180"/>
      <c r="E71" s="180"/>
      <c r="F71" s="180"/>
      <c r="G71" s="180"/>
      <c r="H71" s="180"/>
      <c r="I71" s="180"/>
      <c r="J71" s="180"/>
      <c r="K71" s="180"/>
      <c r="L71" s="180"/>
    </row>
    <row r="72" spans="1:14" ht="21" customHeight="1" x14ac:dyDescent="0.25">
      <c r="A72" s="35"/>
      <c r="B72" s="16"/>
      <c r="C72" s="180"/>
      <c r="D72" s="180"/>
      <c r="E72" s="180"/>
      <c r="F72" s="180"/>
      <c r="G72" s="180"/>
      <c r="H72" s="180"/>
      <c r="I72" s="180"/>
      <c r="J72" s="180"/>
      <c r="K72" s="180"/>
      <c r="L72" s="180"/>
    </row>
    <row r="73" spans="1:14" ht="21" customHeight="1" x14ac:dyDescent="0.25">
      <c r="A73" s="35"/>
      <c r="B73" s="16"/>
      <c r="C73" s="181" t="s">
        <v>157</v>
      </c>
      <c r="D73" s="181"/>
      <c r="E73" s="181"/>
      <c r="F73" s="81" t="s">
        <v>158</v>
      </c>
      <c r="G73" s="80"/>
      <c r="H73" s="81" t="s">
        <v>194</v>
      </c>
      <c r="I73" s="79"/>
      <c r="J73" s="79"/>
      <c r="K73" s="79"/>
      <c r="L73" s="79"/>
    </row>
    <row r="74" spans="1:14" ht="21" customHeight="1" x14ac:dyDescent="0.25">
      <c r="A74" s="35"/>
      <c r="B74" s="16"/>
      <c r="D74" s="110" t="str">
        <f>IF(Lists!G2=1,"Setback Distance (ft):","Setback Distance (m):")</f>
        <v>Setback Distance (ft):</v>
      </c>
      <c r="E74" s="125"/>
      <c r="F74" s="81"/>
      <c r="G74" s="80"/>
      <c r="H74" s="81"/>
      <c r="I74" s="79"/>
      <c r="J74" s="79"/>
      <c r="K74" s="79"/>
      <c r="L74" s="79"/>
    </row>
    <row r="75" spans="1:14" ht="21" customHeight="1" x14ac:dyDescent="0.25">
      <c r="A75" s="35"/>
      <c r="B75" s="16"/>
      <c r="D75" s="110" t="s">
        <v>27</v>
      </c>
      <c r="E75" s="203"/>
      <c r="F75" s="203"/>
      <c r="G75" s="203"/>
      <c r="H75" s="203"/>
      <c r="I75" s="203"/>
      <c r="J75" s="203"/>
      <c r="K75" s="203"/>
      <c r="L75" s="203"/>
    </row>
    <row r="76" spans="1:14" ht="21" customHeight="1" x14ac:dyDescent="0.25">
      <c r="A76"/>
      <c r="B76"/>
      <c r="C76" s="63"/>
      <c r="D76" s="63"/>
      <c r="E76" s="63"/>
      <c r="F76" s="63"/>
      <c r="G76" s="63"/>
      <c r="H76" s="63"/>
      <c r="I76" s="63"/>
      <c r="J76" s="63"/>
      <c r="K76" s="63"/>
      <c r="L76" s="13"/>
    </row>
    <row r="77" spans="1:14" ht="12.6" customHeight="1" x14ac:dyDescent="0.25">
      <c r="A77" s="166" t="s">
        <v>224</v>
      </c>
      <c r="B77"/>
      <c r="C77" s="91" t="s">
        <v>198</v>
      </c>
      <c r="D77" s="91"/>
      <c r="E77" s="91"/>
      <c r="F77" s="91"/>
      <c r="G77" s="91"/>
      <c r="H77" s="91"/>
      <c r="I77" s="91"/>
      <c r="J77" s="91"/>
      <c r="K77" s="91"/>
      <c r="L77" s="91"/>
      <c r="M77" s="91"/>
    </row>
    <row r="78" spans="1:14" ht="14.25" customHeight="1" x14ac:dyDescent="0.25">
      <c r="A78" s="166"/>
      <c r="B78" s="8"/>
      <c r="C78" s="127" t="s">
        <v>199</v>
      </c>
      <c r="D78" s="127"/>
      <c r="E78" s="127"/>
      <c r="F78" s="127"/>
      <c r="G78" s="127"/>
      <c r="H78" s="127"/>
      <c r="I78" s="127"/>
      <c r="J78" s="127"/>
      <c r="K78" s="127"/>
      <c r="L78" s="127"/>
      <c r="M78" s="127"/>
      <c r="N78" s="126"/>
    </row>
    <row r="79" spans="1:14" ht="21" customHeight="1" x14ac:dyDescent="0.25">
      <c r="A79" s="8"/>
      <c r="B79" s="8"/>
      <c r="C79" s="127" t="s">
        <v>200</v>
      </c>
      <c r="D79" s="127"/>
      <c r="E79" s="127"/>
      <c r="F79" s="132" t="s">
        <v>205</v>
      </c>
      <c r="G79" s="90"/>
      <c r="H79" s="132" t="s">
        <v>201</v>
      </c>
      <c r="I79" s="90"/>
      <c r="J79" s="132" t="s">
        <v>202</v>
      </c>
      <c r="K79" s="90"/>
      <c r="L79" s="127"/>
      <c r="M79" s="91"/>
    </row>
    <row r="80" spans="1:14" ht="14.25" customHeight="1" x14ac:dyDescent="0.25">
      <c r="A80" s="8"/>
      <c r="B80" s="8"/>
      <c r="C80" s="179" t="s">
        <v>216</v>
      </c>
      <c r="D80" s="179"/>
      <c r="E80" s="179"/>
      <c r="F80" s="179"/>
      <c r="G80" s="179"/>
      <c r="H80" s="179"/>
      <c r="I80" s="179"/>
      <c r="J80" s="179"/>
      <c r="K80" s="179"/>
      <c r="L80" s="179"/>
      <c r="M80" s="128"/>
    </row>
    <row r="81" spans="1:14" ht="14.25" customHeight="1" x14ac:dyDescent="0.25">
      <c r="C81" s="179"/>
      <c r="D81" s="179"/>
      <c r="E81" s="179"/>
      <c r="F81" s="179"/>
      <c r="G81" s="179"/>
      <c r="H81" s="179"/>
      <c r="I81" s="179"/>
      <c r="J81" s="179"/>
      <c r="K81" s="179"/>
      <c r="L81" s="179"/>
      <c r="M81" s="128"/>
    </row>
    <row r="82" spans="1:14" ht="50.25" customHeight="1" x14ac:dyDescent="0.25">
      <c r="A82" s="183" t="s">
        <v>219</v>
      </c>
      <c r="B82" s="183"/>
      <c r="C82" s="186" t="s">
        <v>220</v>
      </c>
      <c r="D82" s="186"/>
      <c r="F82" s="183" t="s">
        <v>208</v>
      </c>
      <c r="G82" s="183"/>
      <c r="H82" s="186" t="s">
        <v>24</v>
      </c>
      <c r="I82" s="186"/>
      <c r="K82" s="183" t="s">
        <v>221</v>
      </c>
      <c r="L82" s="183"/>
    </row>
    <row r="83" spans="1:14" ht="11.25" customHeight="1" x14ac:dyDescent="0.25"/>
    <row r="84" spans="1:14" ht="21" customHeight="1" x14ac:dyDescent="0.25">
      <c r="B84" s="5"/>
      <c r="C84" s="14"/>
      <c r="D84" s="6"/>
      <c r="E84" s="7"/>
      <c r="F84" s="2"/>
      <c r="G84" s="2"/>
      <c r="H84" s="6"/>
      <c r="I84" s="6"/>
      <c r="J84" s="6"/>
      <c r="K84" s="7"/>
      <c r="L84" s="9"/>
    </row>
    <row r="85" spans="1:14" ht="21" customHeight="1" x14ac:dyDescent="0.25">
      <c r="A85" s="8"/>
      <c r="B85" s="14"/>
      <c r="C85" s="14"/>
      <c r="F85" s="2"/>
      <c r="I85" s="6"/>
      <c r="L85" s="9"/>
    </row>
    <row r="86" spans="1:14" ht="11.25" customHeight="1" x14ac:dyDescent="0.25">
      <c r="A86" s="153"/>
      <c r="B86" s="153"/>
      <c r="C86" s="153"/>
      <c r="D86" s="153"/>
      <c r="E86" s="154"/>
      <c r="F86" s="155"/>
      <c r="G86" s="155"/>
      <c r="H86" s="156"/>
      <c r="I86" s="157"/>
      <c r="J86" s="157"/>
      <c r="K86" s="154"/>
      <c r="L86" s="158"/>
      <c r="M86" s="117"/>
    </row>
    <row r="87" spans="1:14" ht="32.25" customHeight="1" x14ac:dyDescent="0.25">
      <c r="A87" s="167" t="s">
        <v>222</v>
      </c>
      <c r="B87" s="167"/>
      <c r="C87" s="167" t="s">
        <v>223</v>
      </c>
      <c r="D87" s="167"/>
      <c r="E87" s="167"/>
      <c r="F87" s="164" t="s">
        <v>205</v>
      </c>
      <c r="G87" s="164"/>
      <c r="H87" s="159" t="s">
        <v>227</v>
      </c>
      <c r="I87" s="189"/>
      <c r="J87" s="190"/>
      <c r="K87" s="154"/>
      <c r="L87" s="158"/>
    </row>
    <row r="88" spans="1:14" ht="21" customHeight="1" x14ac:dyDescent="0.25">
      <c r="I88" s="191"/>
      <c r="J88" s="192"/>
      <c r="K88" s="119"/>
      <c r="L88" s="119"/>
    </row>
    <row r="89" spans="1:14" ht="21" customHeight="1" x14ac:dyDescent="0.25">
      <c r="A89" s="8"/>
      <c r="C89" s="15"/>
      <c r="E89" s="7"/>
      <c r="F89" s="2"/>
      <c r="H89" s="6"/>
      <c r="I89" s="6"/>
      <c r="J89" s="6"/>
      <c r="K89" s="7"/>
      <c r="L89" s="9"/>
      <c r="N89" s="12"/>
    </row>
    <row r="90" spans="1:14" ht="21" customHeight="1" x14ac:dyDescent="0.25">
      <c r="A90" s="8"/>
      <c r="B90" s="15"/>
      <c r="C90" s="131"/>
      <c r="D90" s="6"/>
      <c r="E90" s="7"/>
      <c r="F90" s="2"/>
      <c r="G90" s="2"/>
      <c r="H90" s="6"/>
      <c r="I90" s="6"/>
      <c r="J90" s="6"/>
      <c r="K90" s="7"/>
      <c r="L90" s="9"/>
      <c r="N90" s="12"/>
    </row>
    <row r="91" spans="1:14" ht="21" customHeight="1" x14ac:dyDescent="0.25">
      <c r="A91" s="8"/>
      <c r="B91" s="150"/>
      <c r="C91" s="151" t="s">
        <v>232</v>
      </c>
      <c r="E91" s="144"/>
      <c r="F91" s="144"/>
      <c r="G91" s="144"/>
      <c r="H91" s="144"/>
      <c r="I91" s="6"/>
      <c r="J91" s="6"/>
      <c r="K91" s="143"/>
      <c r="L91" s="9"/>
      <c r="N91" s="12"/>
    </row>
    <row r="92" spans="1:14" ht="21" customHeight="1" x14ac:dyDescent="0.25">
      <c r="A92" s="15"/>
      <c r="F92" s="118"/>
      <c r="G92" s="165"/>
      <c r="H92" s="165"/>
      <c r="I92" s="6"/>
      <c r="J92" s="6"/>
      <c r="K92" s="7"/>
      <c r="L92" s="9"/>
      <c r="N92" s="12"/>
    </row>
    <row r="93" spans="1:14" ht="21" customHeight="1" x14ac:dyDescent="0.25">
      <c r="A93" s="15"/>
      <c r="D93" s="187" t="s">
        <v>228</v>
      </c>
      <c r="E93" s="187"/>
      <c r="F93" s="149"/>
      <c r="G93" s="148"/>
      <c r="H93" s="188" t="s">
        <v>229</v>
      </c>
      <c r="I93" s="188"/>
      <c r="J93" s="62"/>
      <c r="K93" s="143"/>
      <c r="L93" s="9"/>
      <c r="N93" s="12"/>
    </row>
    <row r="94" spans="1:14" ht="21" customHeight="1" x14ac:dyDescent="0.25">
      <c r="A94" s="8"/>
      <c r="B94" s="15"/>
      <c r="C94" s="15"/>
      <c r="D94" s="6"/>
      <c r="F94" s="2"/>
      <c r="G94" s="2"/>
      <c r="H94" s="6"/>
      <c r="J94" s="185"/>
      <c r="K94" s="185"/>
      <c r="L94" s="9"/>
      <c r="N94" s="8"/>
    </row>
    <row r="95" spans="1:14" ht="21" customHeight="1" x14ac:dyDescent="0.25">
      <c r="A95" s="8"/>
      <c r="B95" s="15"/>
      <c r="C95" s="15"/>
      <c r="D95" s="6"/>
      <c r="E95" s="7"/>
      <c r="F95" s="2"/>
      <c r="G95" s="2"/>
      <c r="H95" s="6"/>
      <c r="I95" s="6"/>
      <c r="J95" s="6"/>
      <c r="K95" s="7"/>
      <c r="L95" s="9"/>
      <c r="N95" s="8"/>
    </row>
    <row r="96" spans="1:14" ht="21" customHeight="1" x14ac:dyDescent="0.25">
      <c r="A96" s="129" t="s">
        <v>28</v>
      </c>
      <c r="B96" s="18"/>
      <c r="C96" s="182"/>
      <c r="D96" s="182"/>
      <c r="E96" s="182"/>
      <c r="F96" s="182"/>
      <c r="G96" s="182"/>
      <c r="H96" s="182"/>
      <c r="I96" s="182"/>
      <c r="J96" s="182"/>
      <c r="K96" s="182"/>
      <c r="L96" s="19"/>
    </row>
    <row r="97" spans="1:27" ht="21" customHeight="1" x14ac:dyDescent="0.25">
      <c r="A97" s="169"/>
      <c r="B97" s="170"/>
      <c r="C97" s="170"/>
      <c r="D97" s="170"/>
      <c r="E97" s="170"/>
      <c r="F97" s="170"/>
      <c r="G97" s="170"/>
      <c r="H97" s="170"/>
      <c r="I97" s="170"/>
      <c r="J97" s="170"/>
      <c r="K97" s="170"/>
      <c r="L97" s="170"/>
      <c r="M97" s="171"/>
    </row>
    <row r="98" spans="1:27" ht="21" customHeight="1" x14ac:dyDescent="0.25">
      <c r="A98" s="172"/>
      <c r="B98" s="173"/>
      <c r="C98" s="173"/>
      <c r="D98" s="173"/>
      <c r="E98" s="173"/>
      <c r="F98" s="173"/>
      <c r="G98" s="173"/>
      <c r="H98" s="173"/>
      <c r="I98" s="173"/>
      <c r="J98" s="173"/>
      <c r="K98" s="173"/>
      <c r="L98" s="173"/>
      <c r="M98" s="174"/>
    </row>
    <row r="99" spans="1:27" ht="21" customHeight="1" x14ac:dyDescent="0.25">
      <c r="A99" s="172"/>
      <c r="B99" s="173"/>
      <c r="C99" s="173"/>
      <c r="D99" s="173"/>
      <c r="E99" s="173"/>
      <c r="F99" s="173"/>
      <c r="G99" s="173"/>
      <c r="H99" s="173"/>
      <c r="I99" s="173"/>
      <c r="J99" s="173"/>
      <c r="K99" s="173"/>
      <c r="L99" s="173"/>
      <c r="M99" s="174"/>
    </row>
    <row r="100" spans="1:27" ht="21" customHeight="1" x14ac:dyDescent="0.25">
      <c r="A100" s="172"/>
      <c r="B100" s="173"/>
      <c r="C100" s="173"/>
      <c r="D100" s="173"/>
      <c r="E100" s="173"/>
      <c r="F100" s="173"/>
      <c r="G100" s="173"/>
      <c r="H100" s="173"/>
      <c r="I100" s="173"/>
      <c r="J100" s="173"/>
      <c r="K100" s="173"/>
      <c r="L100" s="173"/>
      <c r="M100" s="174"/>
    </row>
    <row r="101" spans="1:27" ht="21" customHeight="1" x14ac:dyDescent="0.25">
      <c r="A101" s="172"/>
      <c r="B101" s="173"/>
      <c r="C101" s="173"/>
      <c r="D101" s="173"/>
      <c r="E101" s="173"/>
      <c r="F101" s="173"/>
      <c r="G101" s="173"/>
      <c r="H101" s="173"/>
      <c r="I101" s="173"/>
      <c r="J101" s="173"/>
      <c r="K101" s="173"/>
      <c r="L101" s="173"/>
      <c r="M101" s="174"/>
    </row>
    <row r="102" spans="1:27" ht="21" customHeight="1" x14ac:dyDescent="0.25">
      <c r="A102" s="172"/>
      <c r="B102" s="173"/>
      <c r="C102" s="173"/>
      <c r="D102" s="173"/>
      <c r="E102" s="173"/>
      <c r="F102" s="173"/>
      <c r="G102" s="173"/>
      <c r="H102" s="173"/>
      <c r="I102" s="173"/>
      <c r="J102" s="173"/>
      <c r="K102" s="173"/>
      <c r="L102" s="173"/>
      <c r="M102" s="174"/>
    </row>
    <row r="103" spans="1:27" ht="21" customHeight="1" x14ac:dyDescent="0.25">
      <c r="A103" s="172"/>
      <c r="B103" s="173"/>
      <c r="C103" s="173"/>
      <c r="D103" s="173"/>
      <c r="E103" s="173"/>
      <c r="F103" s="173"/>
      <c r="G103" s="173"/>
      <c r="H103" s="173"/>
      <c r="I103" s="173"/>
      <c r="J103" s="173"/>
      <c r="K103" s="173"/>
      <c r="L103" s="173"/>
      <c r="M103" s="174"/>
    </row>
    <row r="104" spans="1:27" ht="21" customHeight="1" x14ac:dyDescent="0.25">
      <c r="A104" s="172"/>
      <c r="B104" s="173"/>
      <c r="C104" s="173"/>
      <c r="D104" s="173"/>
      <c r="E104" s="173"/>
      <c r="F104" s="173"/>
      <c r="G104" s="173"/>
      <c r="H104" s="173"/>
      <c r="I104" s="173"/>
      <c r="J104" s="173"/>
      <c r="K104" s="173"/>
      <c r="L104" s="173"/>
      <c r="M104" s="174"/>
    </row>
    <row r="105" spans="1:27" ht="20.25" customHeight="1" x14ac:dyDescent="0.25">
      <c r="A105" s="172"/>
      <c r="B105" s="173"/>
      <c r="C105" s="173"/>
      <c r="D105" s="173"/>
      <c r="E105" s="173"/>
      <c r="F105" s="173"/>
      <c r="G105" s="173"/>
      <c r="H105" s="173"/>
      <c r="I105" s="173"/>
      <c r="J105" s="173"/>
      <c r="K105" s="173"/>
      <c r="L105" s="173"/>
      <c r="M105" s="174"/>
    </row>
    <row r="106" spans="1:27" ht="15.75" customHeight="1" x14ac:dyDescent="0.25">
      <c r="A106" s="172"/>
      <c r="B106" s="173"/>
      <c r="C106" s="173"/>
      <c r="D106" s="173"/>
      <c r="E106" s="173"/>
      <c r="F106" s="173"/>
      <c r="G106" s="173"/>
      <c r="H106" s="173"/>
      <c r="I106" s="173"/>
      <c r="J106" s="173"/>
      <c r="K106" s="173"/>
      <c r="L106" s="173"/>
      <c r="M106" s="174"/>
    </row>
    <row r="107" spans="1:27" ht="15.75" customHeight="1" x14ac:dyDescent="0.25">
      <c r="A107" s="172"/>
      <c r="B107" s="173"/>
      <c r="C107" s="173"/>
      <c r="D107" s="173"/>
      <c r="E107" s="173"/>
      <c r="F107" s="173"/>
      <c r="G107" s="173"/>
      <c r="H107" s="173"/>
      <c r="I107" s="173"/>
      <c r="J107" s="173"/>
      <c r="K107" s="173"/>
      <c r="L107" s="173"/>
      <c r="M107" s="174"/>
    </row>
    <row r="108" spans="1:27" ht="15.75" customHeight="1" x14ac:dyDescent="0.25">
      <c r="A108" s="172"/>
      <c r="B108" s="173"/>
      <c r="C108" s="173"/>
      <c r="D108" s="173"/>
      <c r="E108" s="173"/>
      <c r="F108" s="173"/>
      <c r="G108" s="173"/>
      <c r="H108" s="173"/>
      <c r="I108" s="173"/>
      <c r="J108" s="173"/>
      <c r="K108" s="173"/>
      <c r="L108" s="173"/>
      <c r="M108" s="174"/>
    </row>
    <row r="109" spans="1:27" ht="15.75" customHeight="1" x14ac:dyDescent="0.25">
      <c r="A109" s="172"/>
      <c r="B109" s="173"/>
      <c r="C109" s="173"/>
      <c r="D109" s="173"/>
      <c r="E109" s="173"/>
      <c r="F109" s="173"/>
      <c r="G109" s="173"/>
      <c r="H109" s="173"/>
      <c r="I109" s="173"/>
      <c r="J109" s="173"/>
      <c r="K109" s="173"/>
      <c r="L109" s="173"/>
      <c r="M109" s="174"/>
    </row>
    <row r="110" spans="1:27" ht="21" customHeight="1" x14ac:dyDescent="0.25">
      <c r="A110" s="175"/>
      <c r="B110" s="176"/>
      <c r="C110" s="176"/>
      <c r="D110" s="176"/>
      <c r="E110" s="176"/>
      <c r="F110" s="176"/>
      <c r="G110" s="176"/>
      <c r="H110" s="176"/>
      <c r="I110" s="176"/>
      <c r="J110" s="176"/>
      <c r="K110" s="176"/>
      <c r="L110" s="176"/>
      <c r="M110" s="177"/>
    </row>
    <row r="111" spans="1:27" ht="12.75" customHeight="1" x14ac:dyDescent="0.25">
      <c r="A111" s="161" t="s">
        <v>226</v>
      </c>
      <c r="B111" s="162"/>
      <c r="C111" s="162"/>
      <c r="D111" s="162"/>
      <c r="E111" s="162"/>
      <c r="F111" s="162"/>
      <c r="G111" s="162"/>
      <c r="H111" s="162"/>
      <c r="I111" s="162"/>
      <c r="J111" s="162"/>
      <c r="K111" s="162"/>
      <c r="L111" s="162"/>
      <c r="M111" s="162"/>
    </row>
    <row r="112" spans="1:27" s="11" customFormat="1" ht="7.5" customHeight="1" x14ac:dyDescent="0.25">
      <c r="A112" s="163"/>
      <c r="B112" s="163"/>
      <c r="C112" s="163"/>
      <c r="D112" s="163"/>
      <c r="E112" s="163"/>
      <c r="F112" s="163"/>
      <c r="G112" s="163"/>
      <c r="H112" s="163"/>
      <c r="I112" s="163"/>
      <c r="J112" s="163"/>
      <c r="K112" s="163"/>
      <c r="L112" s="163"/>
      <c r="M112" s="163"/>
      <c r="N112" s="3"/>
      <c r="O112" s="3"/>
      <c r="P112" s="3"/>
      <c r="Q112" s="3"/>
      <c r="R112" s="3"/>
      <c r="S112" s="3"/>
      <c r="T112" s="3"/>
      <c r="U112" s="3"/>
      <c r="V112" s="3"/>
      <c r="W112" s="3"/>
      <c r="X112" s="3"/>
      <c r="Y112" s="3"/>
      <c r="Z112" s="3"/>
      <c r="AA112" s="3"/>
    </row>
    <row r="113" spans="1:27" ht="21" customHeight="1" x14ac:dyDescent="0.25">
      <c r="A113" s="163"/>
      <c r="B113" s="163"/>
      <c r="C113" s="163"/>
      <c r="D113" s="163"/>
      <c r="E113" s="163"/>
      <c r="F113" s="163"/>
      <c r="G113" s="163"/>
      <c r="H113" s="163"/>
      <c r="I113" s="163"/>
      <c r="J113" s="163"/>
      <c r="K113" s="163"/>
      <c r="L113" s="163"/>
      <c r="M113" s="163"/>
    </row>
    <row r="114" spans="1:27" ht="15" customHeight="1" x14ac:dyDescent="0.25">
      <c r="A114" s="163"/>
      <c r="B114" s="163"/>
      <c r="C114" s="163"/>
      <c r="D114" s="163"/>
      <c r="E114" s="163"/>
      <c r="F114" s="163"/>
      <c r="G114" s="163"/>
      <c r="H114" s="163"/>
      <c r="I114" s="163"/>
      <c r="J114" s="163"/>
      <c r="K114" s="163"/>
      <c r="L114" s="163"/>
      <c r="M114" s="163"/>
    </row>
    <row r="115" spans="1:27" s="20" customFormat="1" ht="18.75" customHeight="1" x14ac:dyDescent="0.25">
      <c r="A115" s="101"/>
      <c r="B115" s="101"/>
      <c r="C115" s="101"/>
      <c r="D115" s="101"/>
      <c r="E115" s="101"/>
      <c r="F115" s="101"/>
      <c r="G115" s="101"/>
      <c r="H115" s="101"/>
      <c r="I115" s="101"/>
      <c r="J115" s="101"/>
      <c r="K115" s="101"/>
      <c r="L115" s="102"/>
      <c r="N115" s="3"/>
      <c r="O115" s="3"/>
      <c r="P115" s="3"/>
      <c r="Q115" s="3"/>
      <c r="R115" s="3"/>
      <c r="S115" s="3"/>
      <c r="T115" s="3"/>
      <c r="U115" s="3"/>
      <c r="V115" s="3"/>
      <c r="W115" s="3"/>
      <c r="X115" s="3"/>
      <c r="Y115" s="3"/>
      <c r="Z115" s="3"/>
      <c r="AA115" s="3"/>
    </row>
    <row r="116" spans="1:27" ht="21" customHeight="1" x14ac:dyDescent="0.25">
      <c r="A116" s="12"/>
      <c r="B116" s="12"/>
      <c r="C116" s="12"/>
      <c r="D116" s="103"/>
      <c r="E116" s="103"/>
      <c r="F116" s="103"/>
      <c r="G116" s="103"/>
      <c r="H116" s="103"/>
      <c r="I116" s="103"/>
      <c r="J116" s="103"/>
      <c r="K116" s="103"/>
      <c r="L116" s="103"/>
    </row>
    <row r="117" spans="1:27" ht="21" customHeight="1" x14ac:dyDescent="0.25">
      <c r="A117" s="21"/>
    </row>
    <row r="118" spans="1:27" ht="21" customHeight="1" x14ac:dyDescent="0.25">
      <c r="A118" s="91"/>
      <c r="B118" s="91"/>
      <c r="C118" s="91"/>
      <c r="D118" s="91"/>
      <c r="E118" s="91"/>
      <c r="F118" s="91"/>
      <c r="G118" s="91"/>
      <c r="H118" s="91"/>
      <c r="I118" s="91"/>
      <c r="J118" s="91"/>
      <c r="K118" s="91"/>
      <c r="L118" s="91"/>
    </row>
    <row r="119" spans="1:27" ht="21" customHeight="1" x14ac:dyDescent="0.25">
      <c r="A119" s="91"/>
      <c r="B119" s="91"/>
      <c r="C119" s="91"/>
      <c r="D119" s="91"/>
      <c r="E119" s="91"/>
      <c r="F119" s="91"/>
      <c r="G119" s="91"/>
      <c r="H119" s="91"/>
      <c r="I119" s="91"/>
      <c r="J119" s="91"/>
      <c r="K119" s="91"/>
      <c r="L119" s="91"/>
    </row>
    <row r="120" spans="1:27" ht="21" customHeight="1" x14ac:dyDescent="0.25">
      <c r="A120" s="21"/>
    </row>
    <row r="121" spans="1:27" ht="14.25" customHeight="1" x14ac:dyDescent="0.25">
      <c r="A121" s="87"/>
      <c r="B121" s="9"/>
      <c r="C121" s="2"/>
      <c r="D121" s="2"/>
    </row>
    <row r="122" spans="1:27" ht="14.25" customHeight="1" x14ac:dyDescent="0.25">
      <c r="A122" s="88"/>
      <c r="B122" s="89"/>
      <c r="D122" s="90"/>
      <c r="G122" s="91"/>
      <c r="H122" s="91"/>
      <c r="I122" s="91"/>
      <c r="J122" s="91"/>
      <c r="K122" s="91"/>
      <c r="L122" s="91"/>
    </row>
    <row r="123" spans="1:27" ht="14.25" customHeight="1" x14ac:dyDescent="0.25">
      <c r="A123" s="88"/>
      <c r="B123" s="89"/>
      <c r="D123" s="91"/>
      <c r="E123" s="91"/>
      <c r="F123" s="92"/>
      <c r="H123" s="91"/>
      <c r="I123" s="91"/>
      <c r="J123" s="91"/>
      <c r="K123" s="91"/>
      <c r="L123" s="91"/>
    </row>
    <row r="124" spans="1:27" ht="14.25" customHeight="1" x14ac:dyDescent="0.25">
      <c r="A124" s="93"/>
      <c r="B124" s="88"/>
      <c r="C124" s="88"/>
      <c r="D124" s="91"/>
      <c r="E124" s="91"/>
      <c r="F124" s="91"/>
      <c r="G124" s="91"/>
      <c r="H124" s="91"/>
      <c r="I124" s="91"/>
      <c r="J124" s="91"/>
      <c r="K124" s="91"/>
      <c r="L124" s="91"/>
    </row>
    <row r="125" spans="1:27" ht="14.25" customHeight="1" x14ac:dyDescent="0.25">
      <c r="A125" s="93"/>
      <c r="B125" s="91"/>
      <c r="C125" s="91"/>
      <c r="D125" s="91"/>
      <c r="E125" s="91"/>
      <c r="F125" s="91"/>
      <c r="G125" s="91"/>
      <c r="H125" s="91"/>
      <c r="I125" s="91"/>
      <c r="J125" s="91"/>
      <c r="K125" s="91"/>
      <c r="L125" s="91"/>
    </row>
    <row r="126" spans="1:27" ht="19.5" customHeight="1" x14ac:dyDescent="0.25">
      <c r="A126" s="93"/>
      <c r="B126"/>
      <c r="C126"/>
      <c r="D126"/>
      <c r="E126" s="94"/>
      <c r="F126" s="94"/>
      <c r="G126" s="94"/>
      <c r="H126" s="94"/>
      <c r="I126" s="94"/>
      <c r="J126" s="94"/>
      <c r="K126" s="94"/>
      <c r="L126" s="91"/>
    </row>
    <row r="127" spans="1:27" ht="30.75" customHeight="1" x14ac:dyDescent="0.25">
      <c r="A127" s="93"/>
      <c r="B127"/>
      <c r="C127"/>
      <c r="E127" s="95"/>
      <c r="F127" s="95"/>
      <c r="G127" s="95"/>
      <c r="H127" s="95"/>
      <c r="I127" s="95"/>
      <c r="J127" s="95"/>
      <c r="K127" s="95"/>
      <c r="L127" s="91"/>
    </row>
    <row r="128" spans="1:27" ht="16.5" customHeight="1" x14ac:dyDescent="0.25">
      <c r="A128" s="93"/>
      <c r="B128" s="96"/>
      <c r="C128" s="97"/>
      <c r="D128" s="69"/>
      <c r="E128" s="95"/>
      <c r="F128" s="95"/>
      <c r="G128" s="98"/>
      <c r="H128" s="95"/>
      <c r="I128" s="95"/>
      <c r="J128" s="99"/>
      <c r="K128" s="99"/>
      <c r="L128" s="91"/>
    </row>
    <row r="129" spans="1:12" ht="17.25" customHeight="1" x14ac:dyDescent="0.25">
      <c r="A129" s="104"/>
      <c r="B129" s="96"/>
      <c r="C129" s="97"/>
      <c r="D129" s="69"/>
      <c r="E129" s="99"/>
      <c r="F129" s="99"/>
      <c r="G129" s="99"/>
      <c r="H129" s="99"/>
      <c r="I129" s="99"/>
      <c r="J129" s="99"/>
      <c r="K129" s="99"/>
      <c r="L129" s="105"/>
    </row>
    <row r="130" spans="1:12" ht="17.25" customHeight="1" x14ac:dyDescent="0.25">
      <c r="A130" s="104"/>
      <c r="B130" s="96"/>
      <c r="C130" s="97"/>
      <c r="D130" s="69"/>
      <c r="E130" s="99"/>
      <c r="F130" s="99"/>
      <c r="G130" s="99"/>
      <c r="H130" s="99"/>
      <c r="I130" s="99"/>
      <c r="J130" s="99"/>
      <c r="K130" s="99"/>
      <c r="L130" s="105"/>
    </row>
    <row r="131" spans="1:12" ht="17.25" customHeight="1" x14ac:dyDescent="0.25">
      <c r="A131" s="104"/>
      <c r="B131" s="96"/>
      <c r="C131" s="97"/>
      <c r="D131" s="69"/>
      <c r="E131" s="99"/>
      <c r="F131" s="99"/>
      <c r="G131" s="99"/>
      <c r="H131" s="99"/>
      <c r="I131" s="99"/>
      <c r="J131" s="99"/>
      <c r="K131" s="99"/>
      <c r="L131" s="105"/>
    </row>
    <row r="132" spans="1:12" ht="17.25" customHeight="1" x14ac:dyDescent="0.25">
      <c r="A132" s="104"/>
      <c r="B132" s="96"/>
      <c r="C132" s="97"/>
      <c r="D132" s="69"/>
      <c r="E132" s="99"/>
      <c r="F132" s="99"/>
      <c r="G132" s="99"/>
      <c r="H132" s="99"/>
      <c r="I132" s="99"/>
      <c r="J132" s="99"/>
      <c r="K132" s="99"/>
      <c r="L132" s="105"/>
    </row>
    <row r="133" spans="1:12" ht="17.25" customHeight="1" x14ac:dyDescent="0.25">
      <c r="A133" s="104"/>
      <c r="B133" s="96"/>
      <c r="C133" s="97"/>
      <c r="D133" s="69"/>
      <c r="E133" s="99"/>
      <c r="F133" s="99"/>
      <c r="G133" s="99"/>
      <c r="H133" s="99"/>
      <c r="I133" s="99"/>
      <c r="J133" s="99"/>
      <c r="K133" s="99"/>
      <c r="L133" s="105"/>
    </row>
    <row r="134" spans="1:12" ht="17.25" customHeight="1" x14ac:dyDescent="0.25">
      <c r="A134" s="104"/>
      <c r="B134" s="96"/>
      <c r="C134" s="97"/>
      <c r="D134" s="69"/>
      <c r="E134" s="99"/>
      <c r="F134" s="99"/>
      <c r="G134" s="99"/>
      <c r="H134" s="99"/>
      <c r="I134" s="99"/>
      <c r="J134" s="99"/>
      <c r="K134" s="99"/>
      <c r="L134" s="105"/>
    </row>
    <row r="135" spans="1:12" ht="17.25" customHeight="1" x14ac:dyDescent="0.25">
      <c r="A135" s="104"/>
      <c r="B135" s="96"/>
      <c r="C135" s="97"/>
      <c r="D135" s="69"/>
      <c r="E135" s="99"/>
      <c r="F135" s="99"/>
      <c r="G135" s="99"/>
      <c r="H135" s="99"/>
      <c r="I135" s="99"/>
      <c r="J135" s="99"/>
      <c r="K135" s="99"/>
      <c r="L135" s="105"/>
    </row>
    <row r="136" spans="1:12" ht="17.25" customHeight="1" x14ac:dyDescent="0.25">
      <c r="A136" s="104"/>
      <c r="B136" s="96"/>
      <c r="C136" s="97"/>
      <c r="D136" s="69"/>
      <c r="E136" s="99"/>
      <c r="F136" s="99"/>
      <c r="G136" s="99"/>
      <c r="H136" s="99"/>
      <c r="I136" s="99"/>
      <c r="J136" s="99"/>
      <c r="K136" s="99"/>
      <c r="L136" s="105"/>
    </row>
    <row r="137" spans="1:12" ht="17.25" customHeight="1" x14ac:dyDescent="0.25">
      <c r="A137" s="104"/>
      <c r="B137" s="96"/>
      <c r="C137" s="97"/>
      <c r="D137" s="69"/>
      <c r="E137" s="99"/>
      <c r="F137" s="99"/>
      <c r="G137" s="99"/>
      <c r="H137" s="99"/>
      <c r="I137" s="99"/>
      <c r="J137" s="99"/>
      <c r="K137" s="99"/>
      <c r="L137" s="105"/>
    </row>
    <row r="138" spans="1:12" ht="17.25" customHeight="1" x14ac:dyDescent="0.25">
      <c r="A138" s="104"/>
      <c r="B138" s="96"/>
      <c r="C138" s="97"/>
      <c r="D138" s="69"/>
      <c r="E138" s="99"/>
      <c r="F138" s="99"/>
      <c r="G138" s="99"/>
      <c r="H138" s="99"/>
      <c r="I138" s="99"/>
      <c r="J138" s="99"/>
      <c r="K138" s="99"/>
      <c r="L138" s="105"/>
    </row>
    <row r="139" spans="1:12" ht="17.25" customHeight="1" x14ac:dyDescent="0.25">
      <c r="A139" s="104"/>
      <c r="B139" s="96"/>
      <c r="C139" s="97"/>
      <c r="D139" s="100"/>
      <c r="E139" s="99"/>
      <c r="F139" s="99"/>
      <c r="G139" s="99"/>
      <c r="H139" s="99"/>
      <c r="I139" s="99"/>
      <c r="J139" s="99"/>
      <c r="K139" s="99"/>
      <c r="L139" s="105"/>
    </row>
    <row r="140" spans="1:12" ht="17.25" customHeight="1" x14ac:dyDescent="0.25">
      <c r="A140" s="104"/>
      <c r="B140" s="96"/>
      <c r="C140" s="97"/>
      <c r="D140" s="69"/>
      <c r="E140" s="99"/>
      <c r="F140" s="99"/>
      <c r="G140" s="99"/>
      <c r="H140" s="99"/>
      <c r="I140" s="99"/>
      <c r="J140" s="99"/>
      <c r="K140" s="99"/>
      <c r="L140" s="105"/>
    </row>
    <row r="141" spans="1:12" ht="17.25" customHeight="1" x14ac:dyDescent="0.25">
      <c r="A141" s="104"/>
      <c r="B141" s="96"/>
      <c r="C141" s="97"/>
      <c r="D141" s="69"/>
      <c r="E141" s="99"/>
      <c r="F141" s="99"/>
      <c r="G141" s="99"/>
      <c r="H141" s="99"/>
      <c r="I141" s="99"/>
      <c r="J141" s="99"/>
      <c r="K141" s="99"/>
      <c r="L141" s="105"/>
    </row>
    <row r="142" spans="1:12" ht="17.25" customHeight="1" x14ac:dyDescent="0.25">
      <c r="A142" s="104"/>
      <c r="B142" s="96"/>
      <c r="C142" s="97"/>
      <c r="D142" s="69"/>
      <c r="E142" s="99"/>
      <c r="F142" s="99"/>
      <c r="G142" s="99"/>
      <c r="H142" s="99"/>
      <c r="I142" s="99"/>
      <c r="J142" s="99"/>
      <c r="K142" s="99"/>
      <c r="L142" s="105"/>
    </row>
    <row r="143" spans="1:12" ht="17.25" customHeight="1" x14ac:dyDescent="0.25">
      <c r="A143" s="104"/>
      <c r="B143" s="96"/>
      <c r="C143" s="97"/>
      <c r="D143" s="69"/>
      <c r="E143" s="99"/>
      <c r="F143" s="99"/>
      <c r="G143" s="99"/>
      <c r="H143" s="99"/>
      <c r="I143" s="99"/>
      <c r="J143" s="99"/>
      <c r="K143" s="99"/>
      <c r="L143" s="105"/>
    </row>
    <row r="144" spans="1:12" ht="17.25" customHeight="1" x14ac:dyDescent="0.25">
      <c r="A144" s="104"/>
      <c r="B144" s="96"/>
      <c r="C144" s="97"/>
      <c r="D144" s="69"/>
      <c r="E144" s="99"/>
      <c r="F144" s="99"/>
      <c r="G144" s="99"/>
      <c r="H144" s="99"/>
      <c r="I144" s="99"/>
      <c r="J144" s="99"/>
      <c r="K144" s="99"/>
      <c r="L144" s="105"/>
    </row>
    <row r="145" spans="1:12" ht="17.25" customHeight="1" x14ac:dyDescent="0.25">
      <c r="A145" s="104"/>
      <c r="B145" s="96"/>
      <c r="C145" s="97"/>
      <c r="D145" s="69"/>
      <c r="E145" s="99"/>
      <c r="F145" s="99"/>
      <c r="G145" s="99"/>
      <c r="H145" s="99"/>
      <c r="I145" s="99"/>
      <c r="J145" s="99"/>
      <c r="K145" s="99"/>
      <c r="L145" s="105"/>
    </row>
    <row r="146" spans="1:12" ht="17.25" customHeight="1" x14ac:dyDescent="0.25">
      <c r="A146" s="21"/>
      <c r="B146" s="96"/>
      <c r="C146" s="97"/>
      <c r="D146" s="69"/>
      <c r="E146" s="99"/>
      <c r="F146" s="99"/>
      <c r="G146" s="99"/>
      <c r="H146" s="99"/>
      <c r="I146" s="99"/>
      <c r="J146" s="99"/>
      <c r="K146" s="99"/>
    </row>
    <row r="147" spans="1:12" ht="15" customHeight="1" x14ac:dyDescent="0.25">
      <c r="B147"/>
      <c r="C147"/>
      <c r="D147"/>
      <c r="E147" s="86"/>
      <c r="F147" s="86"/>
      <c r="G147" s="86"/>
      <c r="H147" s="86"/>
      <c r="I147" s="86"/>
      <c r="J147" s="86"/>
      <c r="K147" s="86"/>
    </row>
    <row r="148" spans="1:12" ht="15" customHeight="1" x14ac:dyDescent="0.25">
      <c r="B148"/>
      <c r="C148"/>
      <c r="D148"/>
      <c r="E148" s="86"/>
      <c r="F148" s="86"/>
      <c r="G148" s="86"/>
      <c r="H148" s="86"/>
      <c r="I148" s="86"/>
      <c r="J148" s="86"/>
      <c r="K148" s="86"/>
      <c r="L148" s="106"/>
    </row>
    <row r="149" spans="1:12" ht="15" customHeight="1" x14ac:dyDescent="0.25">
      <c r="B149" s="106"/>
      <c r="C149" s="106"/>
      <c r="D149" s="106"/>
      <c r="E149" s="106"/>
      <c r="F149" s="106"/>
      <c r="G149" s="106"/>
      <c r="H149" s="106"/>
      <c r="I149" s="106"/>
      <c r="J149" s="106"/>
      <c r="K149" s="106"/>
      <c r="L149" s="106"/>
    </row>
    <row r="150" spans="1:12" ht="15" customHeight="1" x14ac:dyDescent="0.25">
      <c r="B150" s="106"/>
      <c r="C150" s="106"/>
      <c r="D150" s="106"/>
      <c r="E150" s="106"/>
      <c r="F150" s="106"/>
      <c r="G150" s="106"/>
      <c r="H150" s="106"/>
      <c r="I150" s="106"/>
      <c r="J150" s="106"/>
      <c r="K150" s="106"/>
      <c r="L150" s="106"/>
    </row>
    <row r="151" spans="1:12" ht="15" customHeight="1" x14ac:dyDescent="0.25">
      <c r="B151" s="106"/>
      <c r="C151" s="106"/>
      <c r="D151" s="106"/>
      <c r="E151" s="106"/>
      <c r="F151" s="106"/>
      <c r="G151" s="106"/>
      <c r="H151" s="106"/>
      <c r="I151" s="106"/>
      <c r="J151" s="106"/>
      <c r="K151" s="106"/>
      <c r="L151" s="106"/>
    </row>
    <row r="152" spans="1:12" ht="15" customHeight="1" x14ac:dyDescent="0.25">
      <c r="B152" s="106"/>
      <c r="C152" s="106"/>
      <c r="D152" s="106"/>
      <c r="E152" s="106"/>
      <c r="F152" s="106"/>
      <c r="G152" s="106"/>
      <c r="H152" s="106"/>
      <c r="I152" s="106"/>
      <c r="J152" s="106"/>
      <c r="K152" s="106"/>
      <c r="L152" s="106"/>
    </row>
    <row r="153" spans="1:12" ht="15" customHeight="1" x14ac:dyDescent="0.25">
      <c r="B153" s="106"/>
      <c r="C153" s="106"/>
      <c r="D153" s="106"/>
      <c r="E153" s="106"/>
      <c r="F153" s="106"/>
      <c r="G153" s="106"/>
      <c r="H153" s="106"/>
      <c r="I153" s="106"/>
      <c r="J153" s="106"/>
      <c r="K153" s="106"/>
      <c r="L153" s="106"/>
    </row>
    <row r="154" spans="1:12" ht="15" customHeight="1" x14ac:dyDescent="0.25">
      <c r="B154" s="106"/>
      <c r="C154" s="106"/>
      <c r="D154" s="106"/>
      <c r="E154" s="106"/>
      <c r="F154" s="106"/>
      <c r="G154" s="106"/>
      <c r="H154" s="106"/>
      <c r="I154" s="106"/>
      <c r="J154" s="106"/>
      <c r="K154" s="106"/>
      <c r="L154" s="106"/>
    </row>
    <row r="155" spans="1:12" ht="15" customHeight="1" x14ac:dyDescent="0.25">
      <c r="B155" s="106"/>
      <c r="C155" s="106"/>
      <c r="D155" s="106"/>
      <c r="E155" s="106"/>
      <c r="F155" s="106"/>
      <c r="G155" s="106"/>
      <c r="H155" s="106"/>
      <c r="I155" s="106"/>
      <c r="J155" s="106"/>
      <c r="K155" s="106"/>
      <c r="L155" s="106"/>
    </row>
    <row r="156" spans="1:12" ht="15" customHeight="1" x14ac:dyDescent="0.25">
      <c r="B156" s="106"/>
      <c r="C156" s="106"/>
      <c r="D156" s="106"/>
      <c r="E156" s="106"/>
      <c r="F156" s="106"/>
      <c r="G156" s="106"/>
      <c r="H156" s="106"/>
      <c r="I156" s="106"/>
      <c r="J156" s="106"/>
      <c r="K156" s="106"/>
      <c r="L156" s="106"/>
    </row>
    <row r="157" spans="1:12" ht="15" customHeight="1" x14ac:dyDescent="0.25">
      <c r="B157" s="106"/>
      <c r="C157" s="106"/>
      <c r="D157" s="106"/>
      <c r="E157" s="106"/>
      <c r="F157" s="106"/>
      <c r="G157" s="106"/>
      <c r="H157" s="106"/>
      <c r="I157" s="106"/>
      <c r="J157" s="106"/>
      <c r="K157" s="106"/>
      <c r="L157" s="106"/>
    </row>
    <row r="158" spans="1:12" ht="15" customHeight="1" x14ac:dyDescent="0.25">
      <c r="B158" s="106"/>
      <c r="C158" s="106"/>
      <c r="D158" s="106"/>
      <c r="E158" s="106"/>
      <c r="F158" s="106"/>
      <c r="G158" s="106"/>
      <c r="H158" s="106"/>
      <c r="I158" s="106"/>
      <c r="J158" s="106"/>
      <c r="K158" s="106"/>
      <c r="L158" s="106"/>
    </row>
    <row r="159" spans="1:12" ht="15" customHeight="1" x14ac:dyDescent="0.25">
      <c r="B159" s="106"/>
      <c r="C159" s="106"/>
      <c r="D159" s="106"/>
      <c r="E159" s="106"/>
      <c r="F159" s="106"/>
      <c r="G159" s="106"/>
      <c r="H159" s="106"/>
      <c r="I159" s="106"/>
      <c r="J159" s="106"/>
      <c r="K159" s="106"/>
      <c r="L159" s="106"/>
    </row>
    <row r="160" spans="1:12" ht="15" customHeight="1" x14ac:dyDescent="0.25">
      <c r="B160" s="106"/>
      <c r="C160" s="106"/>
      <c r="D160" s="106"/>
      <c r="E160" s="106"/>
      <c r="F160" s="106"/>
      <c r="G160" s="106"/>
      <c r="H160" s="106"/>
      <c r="I160" s="106"/>
      <c r="J160" s="106"/>
      <c r="K160" s="106"/>
      <c r="L160" s="106"/>
    </row>
    <row r="161" spans="2:12" ht="15" customHeight="1" x14ac:dyDescent="0.25">
      <c r="B161" s="106"/>
      <c r="C161" s="106"/>
      <c r="D161" s="106"/>
      <c r="E161" s="106"/>
      <c r="F161" s="106"/>
      <c r="G161" s="106"/>
      <c r="H161" s="106"/>
      <c r="I161" s="106"/>
      <c r="J161" s="106"/>
      <c r="K161" s="106"/>
      <c r="L161" s="106"/>
    </row>
    <row r="162" spans="2:12" ht="15" customHeight="1" x14ac:dyDescent="0.25">
      <c r="B162" s="106"/>
      <c r="C162" s="106"/>
      <c r="D162" s="106"/>
      <c r="E162" s="106"/>
      <c r="F162" s="106"/>
      <c r="G162" s="106"/>
      <c r="H162" s="106"/>
      <c r="I162" s="106"/>
      <c r="J162" s="106"/>
      <c r="K162" s="106"/>
      <c r="L162" s="106"/>
    </row>
    <row r="163" spans="2:12" ht="15" customHeight="1" x14ac:dyDescent="0.25">
      <c r="B163" s="106"/>
      <c r="C163" s="106"/>
      <c r="D163" s="106"/>
      <c r="E163" s="106"/>
      <c r="F163" s="106"/>
      <c r="G163" s="106"/>
      <c r="H163" s="106"/>
      <c r="I163" s="106"/>
      <c r="J163" s="106"/>
      <c r="K163" s="106"/>
      <c r="L163" s="106"/>
    </row>
    <row r="164" spans="2:12" ht="15" customHeight="1" x14ac:dyDescent="0.25">
      <c r="B164" s="106"/>
      <c r="C164" s="106"/>
      <c r="D164" s="106"/>
      <c r="E164" s="106"/>
      <c r="F164" s="106"/>
      <c r="G164" s="106"/>
      <c r="H164" s="106"/>
      <c r="I164" s="106"/>
      <c r="J164" s="106"/>
      <c r="K164" s="106"/>
      <c r="L164" s="106"/>
    </row>
    <row r="165" spans="2:12" ht="15" customHeight="1" x14ac:dyDescent="0.25">
      <c r="B165" s="106"/>
      <c r="C165" s="106"/>
      <c r="D165" s="106"/>
      <c r="E165" s="106"/>
      <c r="F165" s="106"/>
      <c r="G165" s="106"/>
      <c r="H165" s="106"/>
      <c r="I165" s="106"/>
      <c r="J165" s="106"/>
      <c r="K165" s="106"/>
      <c r="L165" s="106"/>
    </row>
    <row r="166" spans="2:12" ht="15" customHeight="1" x14ac:dyDescent="0.25">
      <c r="B166" s="106"/>
      <c r="C166" s="106"/>
      <c r="D166" s="106"/>
      <c r="E166" s="106"/>
      <c r="F166" s="106"/>
      <c r="G166" s="106"/>
      <c r="H166" s="106"/>
      <c r="I166" s="106"/>
      <c r="J166" s="106"/>
      <c r="K166" s="106"/>
      <c r="L166" s="106"/>
    </row>
    <row r="167" spans="2:12" ht="15" customHeight="1" x14ac:dyDescent="0.25">
      <c r="B167" s="106"/>
      <c r="C167" s="106"/>
      <c r="D167" s="106"/>
      <c r="E167" s="106"/>
      <c r="F167" s="106"/>
      <c r="G167" s="106"/>
      <c r="H167" s="106"/>
      <c r="I167" s="106"/>
      <c r="J167" s="106"/>
      <c r="K167" s="106"/>
      <c r="L167" s="106"/>
    </row>
    <row r="168" spans="2:12" ht="15" customHeight="1" x14ac:dyDescent="0.25">
      <c r="B168" s="106"/>
      <c r="C168" s="106"/>
      <c r="D168" s="106"/>
      <c r="E168" s="106"/>
      <c r="F168" s="106"/>
      <c r="G168" s="106"/>
      <c r="H168" s="106"/>
      <c r="I168" s="106"/>
      <c r="J168" s="106"/>
      <c r="K168" s="106"/>
      <c r="L168" s="106"/>
    </row>
    <row r="169" spans="2:12" ht="15" customHeight="1" x14ac:dyDescent="0.25">
      <c r="B169" s="106"/>
      <c r="C169" s="106"/>
      <c r="D169" s="106"/>
      <c r="E169" s="106"/>
      <c r="F169" s="106"/>
      <c r="G169" s="106"/>
      <c r="H169" s="106"/>
      <c r="I169" s="106"/>
      <c r="J169" s="106"/>
      <c r="K169" s="106"/>
      <c r="L169" s="106"/>
    </row>
    <row r="170" spans="2:12" ht="15" customHeight="1" x14ac:dyDescent="0.25">
      <c r="B170" s="106"/>
      <c r="C170" s="106"/>
      <c r="D170" s="106"/>
      <c r="E170" s="106"/>
      <c r="F170" s="106"/>
      <c r="G170" s="106"/>
      <c r="H170" s="106"/>
      <c r="I170" s="106"/>
      <c r="J170" s="106"/>
      <c r="K170" s="106"/>
      <c r="L170" s="106"/>
    </row>
    <row r="171" spans="2:12" ht="15" customHeight="1" x14ac:dyDescent="0.25">
      <c r="B171" s="106"/>
      <c r="C171" s="106"/>
      <c r="D171" s="106"/>
      <c r="E171" s="106"/>
      <c r="F171" s="106"/>
      <c r="G171" s="106"/>
      <c r="H171" s="106"/>
      <c r="I171" s="106"/>
      <c r="J171" s="106"/>
      <c r="K171" s="106"/>
      <c r="L171" s="106"/>
    </row>
    <row r="172" spans="2:12" ht="15" customHeight="1" x14ac:dyDescent="0.25">
      <c r="B172" s="106"/>
      <c r="C172" s="106"/>
      <c r="D172" s="106"/>
      <c r="E172" s="106"/>
      <c r="F172" s="106"/>
      <c r="G172" s="106"/>
      <c r="H172" s="106"/>
      <c r="I172" s="106"/>
      <c r="J172" s="106"/>
      <c r="K172" s="106"/>
      <c r="L172" s="106"/>
    </row>
    <row r="173" spans="2:12" ht="15" customHeight="1" x14ac:dyDescent="0.25">
      <c r="B173" s="106"/>
      <c r="C173" s="106"/>
      <c r="D173" s="106"/>
      <c r="E173" s="106"/>
      <c r="F173" s="106"/>
      <c r="G173" s="106"/>
      <c r="H173" s="106"/>
      <c r="I173" s="106"/>
      <c r="J173" s="106"/>
      <c r="K173" s="106"/>
      <c r="L173" s="106"/>
    </row>
    <row r="174" spans="2:12" ht="15" customHeight="1" x14ac:dyDescent="0.25">
      <c r="B174" s="106"/>
      <c r="C174" s="106"/>
      <c r="D174" s="106"/>
      <c r="E174" s="106"/>
      <c r="F174" s="106"/>
      <c r="G174" s="106"/>
      <c r="H174" s="106"/>
      <c r="I174" s="106"/>
      <c r="J174" s="106"/>
      <c r="K174" s="106"/>
      <c r="L174" s="106"/>
    </row>
    <row r="175" spans="2:12" ht="15" customHeight="1" x14ac:dyDescent="0.25">
      <c r="B175" s="106"/>
      <c r="C175" s="106"/>
      <c r="D175" s="106"/>
      <c r="E175" s="106"/>
      <c r="F175" s="106"/>
      <c r="G175" s="106"/>
      <c r="H175" s="106"/>
      <c r="I175" s="106"/>
      <c r="J175" s="106"/>
      <c r="K175" s="106"/>
      <c r="L175" s="106"/>
    </row>
    <row r="176" spans="2:12" ht="15" customHeight="1" x14ac:dyDescent="0.25">
      <c r="B176" s="106"/>
      <c r="C176" s="106"/>
      <c r="D176" s="106"/>
      <c r="E176" s="106"/>
      <c r="F176" s="106"/>
      <c r="G176" s="106"/>
      <c r="H176" s="106"/>
      <c r="I176" s="106"/>
      <c r="J176" s="106"/>
      <c r="K176" s="106"/>
      <c r="L176" s="106"/>
    </row>
    <row r="177" spans="1:12" ht="15" customHeight="1" x14ac:dyDescent="0.25">
      <c r="B177" s="106"/>
      <c r="C177" s="106"/>
      <c r="D177" s="106"/>
      <c r="E177" s="106"/>
      <c r="F177" s="106"/>
      <c r="G177" s="106"/>
      <c r="H177" s="106"/>
      <c r="I177" s="106"/>
      <c r="J177" s="106"/>
      <c r="K177" s="106"/>
      <c r="L177" s="106"/>
    </row>
    <row r="178" spans="1:12" ht="15" customHeight="1" x14ac:dyDescent="0.25">
      <c r="B178" s="106"/>
      <c r="C178" s="106"/>
      <c r="D178" s="106"/>
      <c r="E178" s="106"/>
      <c r="F178" s="106"/>
      <c r="G178" s="106"/>
      <c r="H178" s="106"/>
      <c r="I178" s="106"/>
      <c r="J178" s="106"/>
      <c r="K178" s="106"/>
      <c r="L178" s="106"/>
    </row>
    <row r="179" spans="1:12" ht="15" customHeight="1" x14ac:dyDescent="0.25">
      <c r="B179" s="106"/>
      <c r="C179" s="106"/>
      <c r="D179" s="106"/>
      <c r="E179" s="106"/>
      <c r="F179" s="106"/>
      <c r="G179" s="106"/>
      <c r="H179" s="106"/>
      <c r="I179" s="106"/>
      <c r="J179" s="106"/>
      <c r="K179" s="106"/>
      <c r="L179" s="106"/>
    </row>
    <row r="180" spans="1:12" ht="15" customHeight="1" x14ac:dyDescent="0.25">
      <c r="B180" s="106"/>
      <c r="C180" s="106"/>
      <c r="D180" s="106"/>
      <c r="E180" s="106"/>
      <c r="F180" s="106"/>
      <c r="G180" s="106"/>
      <c r="H180" s="106"/>
      <c r="I180" s="106"/>
      <c r="J180" s="106"/>
      <c r="K180" s="106"/>
      <c r="L180" s="106"/>
    </row>
    <row r="181" spans="1:12" ht="15" customHeight="1" x14ac:dyDescent="0.25">
      <c r="B181" s="106"/>
      <c r="C181" s="106"/>
      <c r="D181" s="106"/>
      <c r="E181" s="106"/>
      <c r="F181" s="106"/>
      <c r="G181" s="106"/>
      <c r="H181" s="106"/>
      <c r="I181" s="106"/>
      <c r="J181" s="106"/>
      <c r="K181" s="106"/>
      <c r="L181" s="106"/>
    </row>
    <row r="182" spans="1:12" ht="15" customHeight="1" x14ac:dyDescent="0.25">
      <c r="B182" s="106"/>
      <c r="C182" s="106"/>
      <c r="D182" s="106"/>
      <c r="E182" s="106"/>
      <c r="F182" s="106"/>
      <c r="G182" s="106"/>
      <c r="H182" s="106"/>
      <c r="I182" s="106"/>
      <c r="J182" s="106"/>
      <c r="K182" s="106"/>
      <c r="L182" s="106"/>
    </row>
    <row r="183" spans="1:12" ht="15" customHeight="1" x14ac:dyDescent="0.25">
      <c r="B183" s="106"/>
      <c r="C183" s="106"/>
      <c r="D183" s="106"/>
      <c r="E183" s="106"/>
      <c r="F183" s="106"/>
      <c r="G183" s="106"/>
      <c r="H183" s="106"/>
      <c r="I183" s="106"/>
      <c r="J183" s="106"/>
      <c r="K183" s="106"/>
      <c r="L183" s="106"/>
    </row>
    <row r="184" spans="1:12" ht="15" customHeight="1" x14ac:dyDescent="0.25">
      <c r="B184" s="106"/>
      <c r="C184" s="106"/>
      <c r="D184" s="106"/>
      <c r="E184" s="106"/>
      <c r="F184" s="106"/>
      <c r="G184" s="106"/>
      <c r="H184" s="106"/>
      <c r="I184" s="106"/>
      <c r="J184" s="106"/>
      <c r="K184" s="106"/>
      <c r="L184" s="106"/>
    </row>
    <row r="185" spans="1:12" ht="15" customHeight="1" x14ac:dyDescent="0.25">
      <c r="B185" s="106"/>
      <c r="C185" s="106"/>
      <c r="D185" s="106"/>
      <c r="E185" s="106"/>
      <c r="F185" s="106"/>
      <c r="G185" s="106"/>
      <c r="H185" s="106"/>
      <c r="I185" s="106"/>
      <c r="J185" s="106"/>
      <c r="K185" s="106"/>
      <c r="L185" s="106"/>
    </row>
    <row r="186" spans="1:12" ht="15" customHeight="1" x14ac:dyDescent="0.25">
      <c r="B186" s="106"/>
      <c r="C186" s="106"/>
      <c r="D186" s="106"/>
      <c r="E186" s="106"/>
      <c r="F186" s="106"/>
      <c r="G186" s="106"/>
      <c r="H186" s="106"/>
      <c r="I186" s="106"/>
      <c r="J186" s="106"/>
      <c r="K186" s="106"/>
      <c r="L186" s="106"/>
    </row>
    <row r="187" spans="1:12" ht="15" customHeight="1" x14ac:dyDescent="0.25">
      <c r="A187" s="21"/>
      <c r="B187" s="22"/>
      <c r="C187" s="22"/>
      <c r="D187" s="22"/>
      <c r="E187" s="22"/>
      <c r="F187" s="22"/>
      <c r="G187" s="22"/>
      <c r="H187" s="22"/>
      <c r="I187" s="22"/>
      <c r="J187" s="22"/>
      <c r="K187" s="22"/>
      <c r="L187" s="22"/>
    </row>
    <row r="188" spans="1:12" ht="15" customHeight="1" x14ac:dyDescent="0.25">
      <c r="A188" s="21"/>
      <c r="B188" s="22"/>
      <c r="C188" s="22"/>
      <c r="D188" s="22"/>
      <c r="E188" s="22"/>
      <c r="F188" s="22"/>
      <c r="G188" s="22"/>
      <c r="H188" s="22"/>
      <c r="I188" s="22"/>
      <c r="J188" s="22"/>
      <c r="K188" s="22"/>
      <c r="L188" s="22"/>
    </row>
    <row r="189" spans="1:12" ht="15" customHeight="1" x14ac:dyDescent="0.25">
      <c r="A189" s="21"/>
      <c r="B189" s="22"/>
      <c r="C189" s="22"/>
      <c r="D189" s="22"/>
      <c r="E189" s="22"/>
      <c r="F189" s="22"/>
      <c r="G189" s="22"/>
      <c r="H189" s="22"/>
      <c r="I189" s="22"/>
      <c r="J189" s="22"/>
      <c r="K189" s="22"/>
      <c r="L189" s="22"/>
    </row>
    <row r="190" spans="1:12" ht="15" customHeight="1" x14ac:dyDescent="0.25">
      <c r="A190" s="21"/>
      <c r="B190" s="22"/>
      <c r="C190" s="22"/>
      <c r="D190" s="22"/>
      <c r="E190" s="22"/>
      <c r="F190" s="22"/>
      <c r="G190" s="22"/>
      <c r="H190" s="22"/>
      <c r="I190" s="22"/>
      <c r="J190" s="22"/>
      <c r="K190" s="22"/>
      <c r="L190" s="22"/>
    </row>
    <row r="191" spans="1:12" ht="15" customHeight="1" x14ac:dyDescent="0.25">
      <c r="A191" s="23"/>
      <c r="B191" s="24"/>
      <c r="C191" s="24"/>
      <c r="D191" s="24"/>
      <c r="E191" s="24"/>
      <c r="F191" s="24"/>
      <c r="G191" s="24"/>
      <c r="H191" s="24"/>
      <c r="I191" s="24"/>
      <c r="J191" s="24"/>
      <c r="K191" s="24"/>
      <c r="L191" s="24"/>
    </row>
    <row r="192" spans="1:12" ht="15" customHeight="1" x14ac:dyDescent="0.25">
      <c r="A192" s="4"/>
      <c r="B192" s="24"/>
      <c r="C192" s="24"/>
      <c r="D192" s="24"/>
      <c r="E192" s="24"/>
      <c r="F192" s="24"/>
      <c r="G192" s="24"/>
      <c r="H192" s="24"/>
      <c r="I192" s="24"/>
      <c r="J192" s="24"/>
      <c r="K192" s="24"/>
      <c r="L192" s="24"/>
    </row>
    <row r="193" spans="1:12" ht="15" customHeight="1" x14ac:dyDescent="0.25">
      <c r="A193" s="4"/>
      <c r="B193" s="24"/>
      <c r="C193" s="24"/>
      <c r="D193" s="24"/>
      <c r="E193" s="24"/>
      <c r="F193" s="24"/>
      <c r="G193" s="24"/>
      <c r="H193" s="24"/>
      <c r="I193" s="24"/>
      <c r="J193" s="24"/>
      <c r="K193" s="24"/>
      <c r="L193" s="24"/>
    </row>
    <row r="194" spans="1:12" ht="15" customHeight="1" x14ac:dyDescent="0.25">
      <c r="A194" s="4"/>
      <c r="B194" s="24"/>
      <c r="C194" s="24"/>
      <c r="D194" s="24"/>
      <c r="E194" s="24"/>
      <c r="F194" s="24"/>
      <c r="G194" s="24"/>
      <c r="H194" s="24"/>
      <c r="I194" s="24"/>
      <c r="J194" s="24"/>
      <c r="K194" s="24"/>
      <c r="L194" s="5"/>
    </row>
    <row r="195" spans="1:12" ht="15" customHeight="1" x14ac:dyDescent="0.25">
      <c r="A195" s="4"/>
      <c r="B195" s="24"/>
      <c r="C195" s="24"/>
      <c r="D195" s="24"/>
      <c r="E195" s="24"/>
      <c r="F195" s="24"/>
      <c r="G195" s="24"/>
      <c r="H195" s="24"/>
      <c r="I195" s="24"/>
      <c r="J195" s="24"/>
      <c r="K195" s="24"/>
      <c r="L195" s="24"/>
    </row>
    <row r="196" spans="1:12" ht="15" customHeight="1" x14ac:dyDescent="0.25">
      <c r="A196" s="4"/>
      <c r="B196" s="24"/>
      <c r="C196" s="24"/>
      <c r="D196" s="24"/>
      <c r="E196" s="24"/>
      <c r="F196" s="24"/>
      <c r="G196" s="24"/>
      <c r="H196" s="24"/>
      <c r="I196" s="24"/>
      <c r="J196" s="24"/>
      <c r="K196" s="24"/>
      <c r="L196" s="24"/>
    </row>
    <row r="197" spans="1:12" ht="15" customHeight="1" x14ac:dyDescent="0.25">
      <c r="A197" s="4"/>
      <c r="B197" s="24"/>
      <c r="C197" s="24"/>
      <c r="D197" s="24"/>
      <c r="E197" s="24"/>
      <c r="F197" s="24"/>
      <c r="G197" s="24"/>
      <c r="H197" s="24"/>
      <c r="I197" s="24"/>
      <c r="J197" s="24"/>
      <c r="K197" s="24"/>
      <c r="L197" s="24"/>
    </row>
    <row r="198" spans="1:12" ht="15" customHeight="1" x14ac:dyDescent="0.25">
      <c r="A198" s="4"/>
      <c r="B198" s="24"/>
      <c r="C198" s="24"/>
      <c r="D198" s="24"/>
      <c r="E198" s="24"/>
      <c r="F198" s="24"/>
      <c r="G198" s="24"/>
      <c r="H198" s="24"/>
      <c r="I198" s="24"/>
      <c r="J198" s="24"/>
      <c r="K198" s="24"/>
      <c r="L198" s="24"/>
    </row>
    <row r="199" spans="1:12" ht="15" customHeight="1" x14ac:dyDescent="0.25">
      <c r="A199" s="4"/>
      <c r="B199" s="24"/>
      <c r="C199" s="24"/>
      <c r="D199" s="24"/>
      <c r="E199" s="24"/>
      <c r="F199" s="24"/>
      <c r="G199" s="24"/>
      <c r="H199" s="24"/>
      <c r="I199" s="24"/>
      <c r="J199" s="24"/>
      <c r="K199" s="24"/>
      <c r="L199" s="24"/>
    </row>
    <row r="200" spans="1:12" ht="15" customHeight="1" x14ac:dyDescent="0.25">
      <c r="A200" s="4"/>
      <c r="B200" s="24"/>
      <c r="C200" s="24"/>
      <c r="D200" s="24"/>
      <c r="E200" s="24"/>
      <c r="F200" s="24"/>
      <c r="G200" s="24"/>
      <c r="H200" s="24"/>
      <c r="I200" s="24"/>
      <c r="J200" s="24"/>
      <c r="K200" s="24"/>
      <c r="L200" s="24"/>
    </row>
    <row r="201" spans="1:12" ht="15" customHeight="1" x14ac:dyDescent="0.25">
      <c r="A201" s="107"/>
      <c r="B201" s="108"/>
      <c r="C201" s="108"/>
      <c r="D201" s="108"/>
      <c r="E201" s="108"/>
      <c r="F201" s="108"/>
      <c r="G201" s="108"/>
      <c r="H201" s="108"/>
      <c r="I201" s="108"/>
      <c r="J201" s="108"/>
      <c r="K201" s="108"/>
      <c r="L201" s="108"/>
    </row>
    <row r="202" spans="1:12" ht="15" customHeight="1" x14ac:dyDescent="0.25">
      <c r="B202" s="5"/>
      <c r="C202" s="5"/>
      <c r="D202" s="5"/>
      <c r="E202" s="5"/>
      <c r="F202" s="5"/>
      <c r="G202" s="5"/>
      <c r="H202" s="5"/>
      <c r="I202" s="5"/>
      <c r="J202" s="5"/>
      <c r="K202" s="5"/>
    </row>
    <row r="203" spans="1:12" ht="15" customHeight="1" x14ac:dyDescent="0.25">
      <c r="A203" s="25"/>
      <c r="B203" s="26"/>
      <c r="C203" s="26"/>
      <c r="D203" s="26"/>
      <c r="E203" s="26"/>
      <c r="F203" s="26"/>
      <c r="G203" s="26"/>
      <c r="H203" s="26"/>
      <c r="I203" s="26"/>
      <c r="J203" s="26"/>
      <c r="K203" s="26"/>
      <c r="L203" s="26"/>
    </row>
    <row r="204" spans="1:12" ht="15" customHeight="1" x14ac:dyDescent="0.25">
      <c r="A204" s="25"/>
      <c r="B204" s="27"/>
      <c r="C204" s="27"/>
      <c r="D204" s="27"/>
      <c r="E204" s="27"/>
      <c r="F204" s="27"/>
      <c r="G204" s="27"/>
      <c r="H204" s="27"/>
      <c r="I204" s="27"/>
      <c r="J204" s="27"/>
      <c r="K204" s="27"/>
      <c r="L204" s="27"/>
    </row>
    <row r="205" spans="1:12" ht="15" customHeight="1" x14ac:dyDescent="0.25">
      <c r="A205" s="25"/>
      <c r="B205" s="27"/>
      <c r="C205" s="27"/>
      <c r="D205" s="27"/>
      <c r="E205" s="27"/>
      <c r="F205" s="27"/>
      <c r="G205" s="27"/>
      <c r="H205" s="27"/>
      <c r="I205" s="27"/>
      <c r="J205" s="27"/>
      <c r="K205" s="27"/>
      <c r="L205" s="27"/>
    </row>
    <row r="206" spans="1:12" ht="15" customHeight="1" x14ac:dyDescent="0.25">
      <c r="L206" s="5"/>
    </row>
    <row r="852" spans="1543:1543" ht="15" customHeight="1" x14ac:dyDescent="0.25">
      <c r="BGI852" s="3" ph="1"/>
    </row>
  </sheetData>
  <sheetProtection algorithmName="SHA-512" hashValue="z9EOyggsnvZ+37cJ2WTPwASV4yTEGZ2s80MI9DEI/h/NiG4Nh7cRnYEiI4B2w09HD6eeyGCY4mdV2xrbWACLqg==" saltValue="K8+9fzE/b1M538SAz3zKoQ==" spinCount="100000" sheet="1" objects="1" scenarios="1" insertHyperlinks="0" selectLockedCells="1"/>
  <mergeCells count="62">
    <mergeCell ref="D6:G6"/>
    <mergeCell ref="A40:C40"/>
    <mergeCell ref="E8:H8"/>
    <mergeCell ref="E9:H9"/>
    <mergeCell ref="E10:G10"/>
    <mergeCell ref="C28:J28"/>
    <mergeCell ref="I33:K33"/>
    <mergeCell ref="D37:F37"/>
    <mergeCell ref="D13:G13"/>
    <mergeCell ref="D33:F33"/>
    <mergeCell ref="D11:G11"/>
    <mergeCell ref="D12:G12"/>
    <mergeCell ref="E17:H17"/>
    <mergeCell ref="D15:G15"/>
    <mergeCell ref="J15:L15"/>
    <mergeCell ref="E19:G19"/>
    <mergeCell ref="A21:A22"/>
    <mergeCell ref="C27:M27"/>
    <mergeCell ref="C54:L55"/>
    <mergeCell ref="A87:B87"/>
    <mergeCell ref="A82:B82"/>
    <mergeCell ref="A62:L62"/>
    <mergeCell ref="C43:G43"/>
    <mergeCell ref="E75:L75"/>
    <mergeCell ref="C56:L57"/>
    <mergeCell ref="D42:E42"/>
    <mergeCell ref="G42:I42"/>
    <mergeCell ref="J42:L42"/>
    <mergeCell ref="H53:K53"/>
    <mergeCell ref="C53:E53"/>
    <mergeCell ref="D47:K47"/>
    <mergeCell ref="B44:G44"/>
    <mergeCell ref="G41:I41"/>
    <mergeCell ref="K41:N41"/>
    <mergeCell ref="L40:N40"/>
    <mergeCell ref="A46:M46"/>
    <mergeCell ref="A45:C45"/>
    <mergeCell ref="G45:K45"/>
    <mergeCell ref="A42:C42"/>
    <mergeCell ref="J94:K94"/>
    <mergeCell ref="H82:I82"/>
    <mergeCell ref="C82:D82"/>
    <mergeCell ref="F82:G82"/>
    <mergeCell ref="D93:E93"/>
    <mergeCell ref="H93:I93"/>
    <mergeCell ref="I87:J88"/>
    <mergeCell ref="C2:J4"/>
    <mergeCell ref="A111:M114"/>
    <mergeCell ref="F87:G87"/>
    <mergeCell ref="G92:H92"/>
    <mergeCell ref="A77:A78"/>
    <mergeCell ref="C87:E87"/>
    <mergeCell ref="K1:N4"/>
    <mergeCell ref="K58:N61"/>
    <mergeCell ref="A97:M110"/>
    <mergeCell ref="C63:L68"/>
    <mergeCell ref="C80:L81"/>
    <mergeCell ref="C71:L72"/>
    <mergeCell ref="C73:E73"/>
    <mergeCell ref="C96:K96"/>
    <mergeCell ref="K82:L82"/>
    <mergeCell ref="E18:H18"/>
  </mergeCells>
  <phoneticPr fontId="36" type="noConversion"/>
  <conditionalFormatting sqref="K41:N41">
    <cfRule type="expression" dxfId="8" priority="7">
      <formula>$G$41="Other"</formula>
    </cfRule>
  </conditionalFormatting>
  <conditionalFormatting sqref="F53">
    <cfRule type="expression" dxfId="7" priority="2">
      <formula>$C$53="*Is building Rigid or Flexible"</formula>
    </cfRule>
  </conditionalFormatting>
  <conditionalFormatting sqref="L53">
    <cfRule type="expression" dxfId="6" priority="1">
      <formula>$H$53="What is building natural frequency (Hz)*"</formula>
    </cfRule>
  </conditionalFormatting>
  <dataValidations disablePrompts="1" count="8">
    <dataValidation type="list" allowBlank="1" showInputMessage="1" showErrorMessage="1" sqref="J10" xr:uid="{00000000-0002-0000-0000-000000000000}">
      <formula1>CompanyState</formula1>
    </dataValidation>
    <dataValidation type="list" allowBlank="1" showInputMessage="1" showErrorMessage="1" sqref="J19" xr:uid="{00000000-0002-0000-0000-000001000000}">
      <formula1>ProjectState</formula1>
    </dataValidation>
    <dataValidation type="list" allowBlank="1" showInputMessage="1" showErrorMessage="1" sqref="K38" xr:uid="{00000000-0002-0000-0000-000002000000}">
      <formula1>ModuleFireType</formula1>
    </dataValidation>
    <dataValidation type="decimal" allowBlank="1" showInputMessage="1" showErrorMessage="1" error="Please enter a numeric value" sqref="K28" xr:uid="{00000000-0002-0000-0000-000003000000}">
      <formula1>0</formula1>
      <formula2>1000000</formula2>
    </dataValidation>
    <dataValidation type="decimal" allowBlank="1" showInputMessage="1" showErrorMessage="1" error="Please enter a numeric value" sqref="G39" xr:uid="{00000000-0002-0000-0000-000004000000}">
      <formula1>0</formula1>
      <formula2>100000000</formula2>
    </dataValidation>
    <dataValidation type="decimal" allowBlank="1" showInputMessage="1" showErrorMessage="1" error="Please enter a numeric value" sqref="H44 G48:G49 E51:E52 L53 D48:D49 K48:K49" xr:uid="{00000000-0002-0000-0000-000005000000}">
      <formula1>0</formula1>
      <formula2>10000000000000</formula2>
    </dataValidation>
    <dataValidation type="decimal" allowBlank="1" showInputMessage="1" showErrorMessage="1" error="Please enter a numeric value" sqref="H51" xr:uid="{00000000-0002-0000-0000-000006000000}">
      <formula1>0</formula1>
      <formula2>5000000000000</formula2>
    </dataValidation>
    <dataValidation type="decimal" allowBlank="1" showInputMessage="1" showErrorMessage="1" error="Please enter a numeric value" sqref="E74" xr:uid="{00000000-0002-0000-0000-000007000000}">
      <formula1>0</formula1>
      <formula2>1000000000000</formula2>
    </dataValidation>
  </dataValidations>
  <hyperlinks>
    <hyperlink ref="F79" r:id="rId1" xr:uid="{00000000-0004-0000-0000-000000000000}"/>
    <hyperlink ref="H79" r:id="rId2" xr:uid="{00000000-0004-0000-0000-000001000000}"/>
    <hyperlink ref="J79" r:id="rId3" xr:uid="{00000000-0004-0000-0000-000002000000}"/>
    <hyperlink ref="A82:B82" r:id="rId4" display="OMG PowerGrip®" xr:uid="{A715DB3C-90AD-44BE-9966-F8B7F7BC1F91}"/>
    <hyperlink ref="C82:D82" r:id="rId5" display="OMG PowerGrip Plus®" xr:uid="{41C107FA-CE65-4C50-AD17-0F974B627415}"/>
    <hyperlink ref="F82:G82" r:id="rId6" display="U-Anchor 2000™ " xr:uid="{342ABD18-8FC3-4A46-A957-1AA9CB321EE5}"/>
    <hyperlink ref="H82:I82" r:id="rId7" display="U-Anchor 2400™ " xr:uid="{0FBFEA0E-EA02-4F0B-8F8F-6485D8FABE68}"/>
    <hyperlink ref="K82:L82" r:id="rId8" display="U-Anchor 2800™ " xr:uid="{69E9B996-CEEA-484F-B79D-1C5123F1ACC4}"/>
    <hyperlink ref="C87:E87" r:id="rId9" display="OMG PowerGrip Universal 7®" xr:uid="{93E4D42F-88F4-4FB8-B214-B5FF5C84483C}"/>
    <hyperlink ref="F87:G87" r:id="rId10" display="Facet Mount" xr:uid="{B3309FEC-16FF-4652-BE1B-54C49B41F31D}"/>
    <hyperlink ref="A87:B87" r:id="rId11" display="OMG PowerGrip Universal 11®" xr:uid="{9A4C8039-6834-4B1A-B53B-E2C22C96C10B}"/>
  </hyperlinks>
  <printOptions horizontalCentered="1"/>
  <pageMargins left="0.22" right="0.22" top="0.63645833333333302" bottom="0.25" header="0" footer="0.3"/>
  <pageSetup scale="61" fitToHeight="0" orientation="portrait" r:id="rId12"/>
  <headerFooter alignWithMargins="0">
    <oddHeader xml:space="preserve">&amp;C&amp;"-,Bold"&amp;K07+000FORM MUST BE COMPLETED AND RETURNED TO PANELCLAW AS AN EXCEL FILE (.XLSX) </oddHeader>
    <oddFooter>&amp;LMain: +1 (978) 688-4900&amp;C&amp;F&amp;RPage &amp;P of &amp;N</oddFooter>
  </headerFooter>
  <rowBreaks count="1" manualBreakCount="1">
    <brk id="57" max="16383" man="1"/>
  </rowBreaks>
  <drawing r:id="rId13"/>
  <legacyDrawing r:id="rId14"/>
  <mc:AlternateContent xmlns:mc="http://schemas.openxmlformats.org/markup-compatibility/2006">
    <mc:Choice Requires="x14">
      <controls>
        <mc:AlternateContent xmlns:mc="http://schemas.openxmlformats.org/markup-compatibility/2006">
          <mc:Choice Requires="x14">
            <control shapeId="4112" r:id="rId15" name="Check Box 16">
              <controlPr defaultSize="0" autoFill="0" autoLine="0" autoPict="0" altText="">
                <anchor>
                  <from>
                    <xdr:col>1</xdr:col>
                    <xdr:colOff>171450</xdr:colOff>
                    <xdr:row>49</xdr:row>
                    <xdr:rowOff>66675</xdr:rowOff>
                  </from>
                  <to>
                    <xdr:col>3</xdr:col>
                    <xdr:colOff>533400</xdr:colOff>
                    <xdr:row>50</xdr:row>
                    <xdr:rowOff>19050</xdr:rowOff>
                  </to>
                </anchor>
              </controlPr>
            </control>
          </mc:Choice>
        </mc:AlternateContent>
        <mc:AlternateContent xmlns:mc="http://schemas.openxmlformats.org/markup-compatibility/2006">
          <mc:Choice Requires="x14">
            <control shapeId="4113" r:id="rId16" name="Option Button 17">
              <controlPr defaultSize="0" autoFill="0" autoLine="0" autoPict="0">
                <anchor>
                  <from>
                    <xdr:col>9</xdr:col>
                    <xdr:colOff>304800</xdr:colOff>
                    <xdr:row>36</xdr:row>
                    <xdr:rowOff>47625</xdr:rowOff>
                  </from>
                  <to>
                    <xdr:col>9</xdr:col>
                    <xdr:colOff>685800</xdr:colOff>
                    <xdr:row>37</xdr:row>
                    <xdr:rowOff>38100</xdr:rowOff>
                  </to>
                </anchor>
              </controlPr>
            </control>
          </mc:Choice>
        </mc:AlternateContent>
        <mc:AlternateContent xmlns:mc="http://schemas.openxmlformats.org/markup-compatibility/2006">
          <mc:Choice Requires="x14">
            <control shapeId="4114" r:id="rId17" name="Option Button 18">
              <controlPr defaultSize="0" autoFill="0" autoLine="0" autoPict="0">
                <anchor>
                  <from>
                    <xdr:col>10</xdr:col>
                    <xdr:colOff>57150</xdr:colOff>
                    <xdr:row>36</xdr:row>
                    <xdr:rowOff>57150</xdr:rowOff>
                  </from>
                  <to>
                    <xdr:col>10</xdr:col>
                    <xdr:colOff>438150</xdr:colOff>
                    <xdr:row>37</xdr:row>
                    <xdr:rowOff>38100</xdr:rowOff>
                  </to>
                </anchor>
              </controlPr>
            </control>
          </mc:Choice>
        </mc:AlternateContent>
        <mc:AlternateContent xmlns:mc="http://schemas.openxmlformats.org/markup-compatibility/2006">
          <mc:Choice Requires="x14">
            <control shapeId="4131" r:id="rId18" name="Group Box 35">
              <controlPr defaultSize="0" autoFill="0" autoPict="0">
                <anchor>
                  <from>
                    <xdr:col>2</xdr:col>
                    <xdr:colOff>800100</xdr:colOff>
                    <xdr:row>20</xdr:row>
                    <xdr:rowOff>85725</xdr:rowOff>
                  </from>
                  <to>
                    <xdr:col>5</xdr:col>
                    <xdr:colOff>676275</xdr:colOff>
                    <xdr:row>26</xdr:row>
                    <xdr:rowOff>76200</xdr:rowOff>
                  </to>
                </anchor>
              </controlPr>
            </control>
          </mc:Choice>
        </mc:AlternateContent>
        <mc:AlternateContent xmlns:mc="http://schemas.openxmlformats.org/markup-compatibility/2006">
          <mc:Choice Requires="x14">
            <control shapeId="4132" r:id="rId19" name="Group Box 36">
              <controlPr defaultSize="0" autoFill="0" autoPict="0">
                <anchor>
                  <from>
                    <xdr:col>0</xdr:col>
                    <xdr:colOff>0</xdr:colOff>
                    <xdr:row>78</xdr:row>
                    <xdr:rowOff>171450</xdr:rowOff>
                  </from>
                  <to>
                    <xdr:col>13</xdr:col>
                    <xdr:colOff>190500</xdr:colOff>
                    <xdr:row>99</xdr:row>
                    <xdr:rowOff>190500</xdr:rowOff>
                  </to>
                </anchor>
              </controlPr>
            </control>
          </mc:Choice>
        </mc:AlternateContent>
        <mc:AlternateContent xmlns:mc="http://schemas.openxmlformats.org/markup-compatibility/2006">
          <mc:Choice Requires="x14">
            <control shapeId="4139" r:id="rId20" name="Option Button 43">
              <controlPr defaultSize="0" autoFill="0" autoLine="0" autoPict="0">
                <anchor>
                  <from>
                    <xdr:col>4</xdr:col>
                    <xdr:colOff>323850</xdr:colOff>
                    <xdr:row>6</xdr:row>
                    <xdr:rowOff>66675</xdr:rowOff>
                  </from>
                  <to>
                    <xdr:col>5</xdr:col>
                    <xdr:colOff>285750</xdr:colOff>
                    <xdr:row>7</xdr:row>
                    <xdr:rowOff>19050</xdr:rowOff>
                  </to>
                </anchor>
              </controlPr>
            </control>
          </mc:Choice>
        </mc:AlternateContent>
        <mc:AlternateContent xmlns:mc="http://schemas.openxmlformats.org/markup-compatibility/2006">
          <mc:Choice Requires="x14">
            <control shapeId="4140" r:id="rId21" name="Option Button 44">
              <controlPr defaultSize="0" autoFill="0" autoLine="0" autoPict="0">
                <anchor>
                  <from>
                    <xdr:col>5</xdr:col>
                    <xdr:colOff>104775</xdr:colOff>
                    <xdr:row>6</xdr:row>
                    <xdr:rowOff>76200</xdr:rowOff>
                  </from>
                  <to>
                    <xdr:col>6</xdr:col>
                    <xdr:colOff>28575</xdr:colOff>
                    <xdr:row>7</xdr:row>
                    <xdr:rowOff>19050</xdr:rowOff>
                  </to>
                </anchor>
              </controlPr>
            </control>
          </mc:Choice>
        </mc:AlternateContent>
        <mc:AlternateContent xmlns:mc="http://schemas.openxmlformats.org/markup-compatibility/2006">
          <mc:Choice Requires="x14">
            <control shapeId="4141" r:id="rId22" name="Option Button 45">
              <controlPr defaultSize="0" autoFill="0" autoLine="0" autoPict="0">
                <anchor>
                  <from>
                    <xdr:col>6</xdr:col>
                    <xdr:colOff>28575</xdr:colOff>
                    <xdr:row>6</xdr:row>
                    <xdr:rowOff>57150</xdr:rowOff>
                  </from>
                  <to>
                    <xdr:col>6</xdr:col>
                    <xdr:colOff>676275</xdr:colOff>
                    <xdr:row>7</xdr:row>
                    <xdr:rowOff>28575</xdr:rowOff>
                  </to>
                </anchor>
              </controlPr>
            </control>
          </mc:Choice>
        </mc:AlternateContent>
        <mc:AlternateContent xmlns:mc="http://schemas.openxmlformats.org/markup-compatibility/2006">
          <mc:Choice Requires="x14">
            <control shapeId="4145" r:id="rId23" name="Option Button 49">
              <controlPr defaultSize="0" autoFill="0" autoLine="0" autoPict="0">
                <anchor>
                  <from>
                    <xdr:col>4</xdr:col>
                    <xdr:colOff>323850</xdr:colOff>
                    <xdr:row>15</xdr:row>
                    <xdr:rowOff>38100</xdr:rowOff>
                  </from>
                  <to>
                    <xdr:col>5</xdr:col>
                    <xdr:colOff>238125</xdr:colOff>
                    <xdr:row>16</xdr:row>
                    <xdr:rowOff>28575</xdr:rowOff>
                  </to>
                </anchor>
              </controlPr>
            </control>
          </mc:Choice>
        </mc:AlternateContent>
        <mc:AlternateContent xmlns:mc="http://schemas.openxmlformats.org/markup-compatibility/2006">
          <mc:Choice Requires="x14">
            <control shapeId="4146" r:id="rId24" name="Option Button 50">
              <controlPr defaultSize="0" autoFill="0" autoLine="0" autoPict="0">
                <anchor>
                  <from>
                    <xdr:col>5</xdr:col>
                    <xdr:colOff>104775</xdr:colOff>
                    <xdr:row>15</xdr:row>
                    <xdr:rowOff>38100</xdr:rowOff>
                  </from>
                  <to>
                    <xdr:col>5</xdr:col>
                    <xdr:colOff>695325</xdr:colOff>
                    <xdr:row>16</xdr:row>
                    <xdr:rowOff>28575</xdr:rowOff>
                  </to>
                </anchor>
              </controlPr>
            </control>
          </mc:Choice>
        </mc:AlternateContent>
        <mc:AlternateContent xmlns:mc="http://schemas.openxmlformats.org/markup-compatibility/2006">
          <mc:Choice Requires="x14">
            <control shapeId="4147" r:id="rId25" name="Group Box 51">
              <controlPr defaultSize="0" autoFill="0" autoPict="0">
                <anchor moveWithCells="1">
                  <from>
                    <xdr:col>3</xdr:col>
                    <xdr:colOff>609600</xdr:colOff>
                    <xdr:row>14</xdr:row>
                    <xdr:rowOff>142875</xdr:rowOff>
                  </from>
                  <to>
                    <xdr:col>7</xdr:col>
                    <xdr:colOff>676275</xdr:colOff>
                    <xdr:row>16</xdr:row>
                    <xdr:rowOff>200025</xdr:rowOff>
                  </to>
                </anchor>
              </controlPr>
            </control>
          </mc:Choice>
        </mc:AlternateContent>
        <mc:AlternateContent xmlns:mc="http://schemas.openxmlformats.org/markup-compatibility/2006">
          <mc:Choice Requires="x14">
            <control shapeId="4149" r:id="rId26" name="Option Button 53">
              <controlPr defaultSize="0" autoFill="0" autoLine="0" autoPict="0">
                <anchor>
                  <from>
                    <xdr:col>6</xdr:col>
                    <xdr:colOff>371475</xdr:colOff>
                    <xdr:row>37</xdr:row>
                    <xdr:rowOff>28575</xdr:rowOff>
                  </from>
                  <to>
                    <xdr:col>7</xdr:col>
                    <xdr:colOff>180975</xdr:colOff>
                    <xdr:row>38</xdr:row>
                    <xdr:rowOff>28575</xdr:rowOff>
                  </to>
                </anchor>
              </controlPr>
            </control>
          </mc:Choice>
        </mc:AlternateContent>
        <mc:AlternateContent xmlns:mc="http://schemas.openxmlformats.org/markup-compatibility/2006">
          <mc:Choice Requires="x14">
            <control shapeId="4150" r:id="rId27" name="Option Button 54">
              <controlPr defaultSize="0" autoFill="0" autoLine="0" autoPict="0">
                <anchor>
                  <from>
                    <xdr:col>7</xdr:col>
                    <xdr:colOff>66675</xdr:colOff>
                    <xdr:row>37</xdr:row>
                    <xdr:rowOff>28575</xdr:rowOff>
                  </from>
                  <to>
                    <xdr:col>7</xdr:col>
                    <xdr:colOff>609600</xdr:colOff>
                    <xdr:row>38</xdr:row>
                    <xdr:rowOff>28575</xdr:rowOff>
                  </to>
                </anchor>
              </controlPr>
            </control>
          </mc:Choice>
        </mc:AlternateContent>
        <mc:AlternateContent xmlns:mc="http://schemas.openxmlformats.org/markup-compatibility/2006">
          <mc:Choice Requires="x14">
            <control shapeId="4152" r:id="rId28" name="Group Box 56">
              <controlPr defaultSize="0" autoFill="0" autoPict="0">
                <anchor>
                  <from>
                    <xdr:col>8</xdr:col>
                    <xdr:colOff>447675</xdr:colOff>
                    <xdr:row>34</xdr:row>
                    <xdr:rowOff>171450</xdr:rowOff>
                  </from>
                  <to>
                    <xdr:col>11</xdr:col>
                    <xdr:colOff>161925</xdr:colOff>
                    <xdr:row>38</xdr:row>
                    <xdr:rowOff>171450</xdr:rowOff>
                  </to>
                </anchor>
              </controlPr>
            </control>
          </mc:Choice>
        </mc:AlternateContent>
        <mc:AlternateContent xmlns:mc="http://schemas.openxmlformats.org/markup-compatibility/2006">
          <mc:Choice Requires="x14">
            <control shapeId="4153" r:id="rId29" name="Group Box 57">
              <controlPr defaultSize="0" autoFill="0" autoPict="0">
                <anchor>
                  <from>
                    <xdr:col>6</xdr:col>
                    <xdr:colOff>38100</xdr:colOff>
                    <xdr:row>36</xdr:row>
                    <xdr:rowOff>0</xdr:rowOff>
                  </from>
                  <to>
                    <xdr:col>7</xdr:col>
                    <xdr:colOff>704850</xdr:colOff>
                    <xdr:row>38</xdr:row>
                    <xdr:rowOff>152400</xdr:rowOff>
                  </to>
                </anchor>
              </controlPr>
            </control>
          </mc:Choice>
        </mc:AlternateContent>
        <mc:AlternateContent xmlns:mc="http://schemas.openxmlformats.org/markup-compatibility/2006">
          <mc:Choice Requires="x14">
            <control shapeId="4236" r:id="rId30" name="Option Button 140">
              <controlPr defaultSize="0" autoFill="0" autoLine="0" autoPict="0">
                <anchor>
                  <from>
                    <xdr:col>1</xdr:col>
                    <xdr:colOff>209550</xdr:colOff>
                    <xdr:row>22</xdr:row>
                    <xdr:rowOff>219075</xdr:rowOff>
                  </from>
                  <to>
                    <xdr:col>2</xdr:col>
                    <xdr:colOff>152400</xdr:colOff>
                    <xdr:row>23</xdr:row>
                    <xdr:rowOff>219075</xdr:rowOff>
                  </to>
                </anchor>
              </controlPr>
            </control>
          </mc:Choice>
        </mc:AlternateContent>
        <mc:AlternateContent xmlns:mc="http://schemas.openxmlformats.org/markup-compatibility/2006">
          <mc:Choice Requires="x14">
            <control shapeId="4238" r:id="rId31" name="Group Box 142">
              <controlPr defaultSize="0" autoFill="0" autoPict="0" macro="[0]!GroupBox142_Click" altText=" ">
                <anchor>
                  <from>
                    <xdr:col>1</xdr:col>
                    <xdr:colOff>133350</xdr:colOff>
                    <xdr:row>21</xdr:row>
                    <xdr:rowOff>57150</xdr:rowOff>
                  </from>
                  <to>
                    <xdr:col>2</xdr:col>
                    <xdr:colOff>695325</xdr:colOff>
                    <xdr:row>25</xdr:row>
                    <xdr:rowOff>171450</xdr:rowOff>
                  </to>
                </anchor>
              </controlPr>
            </control>
          </mc:Choice>
        </mc:AlternateContent>
        <mc:AlternateContent xmlns:mc="http://schemas.openxmlformats.org/markup-compatibility/2006">
          <mc:Choice Requires="x14">
            <control shapeId="4260" r:id="rId32" name="Option Button 164">
              <controlPr defaultSize="0" autoFill="0" autoLine="0" autoPict="0">
                <anchor>
                  <from>
                    <xdr:col>1</xdr:col>
                    <xdr:colOff>209550</xdr:colOff>
                    <xdr:row>23</xdr:row>
                    <xdr:rowOff>219075</xdr:rowOff>
                  </from>
                  <to>
                    <xdr:col>2</xdr:col>
                    <xdr:colOff>152400</xdr:colOff>
                    <xdr:row>24</xdr:row>
                    <xdr:rowOff>209550</xdr:rowOff>
                  </to>
                </anchor>
              </controlPr>
            </control>
          </mc:Choice>
        </mc:AlternateContent>
        <mc:AlternateContent xmlns:mc="http://schemas.openxmlformats.org/markup-compatibility/2006">
          <mc:Choice Requires="x14">
            <control shapeId="4279" r:id="rId33" name="Option Button 183">
              <controlPr defaultSize="0" autoFill="0" autoLine="0" autoPict="0">
                <anchor>
                  <from>
                    <xdr:col>4</xdr:col>
                    <xdr:colOff>600075</xdr:colOff>
                    <xdr:row>72</xdr:row>
                    <xdr:rowOff>38100</xdr:rowOff>
                  </from>
                  <to>
                    <xdr:col>5</xdr:col>
                    <xdr:colOff>142875</xdr:colOff>
                    <xdr:row>72</xdr:row>
                    <xdr:rowOff>238125</xdr:rowOff>
                  </to>
                </anchor>
              </controlPr>
            </control>
          </mc:Choice>
        </mc:AlternateContent>
        <mc:AlternateContent xmlns:mc="http://schemas.openxmlformats.org/markup-compatibility/2006">
          <mc:Choice Requires="x14">
            <control shapeId="4280" r:id="rId34" name="Option Button 184">
              <controlPr defaultSize="0" autoFill="0" autoLine="0" autoPict="0">
                <anchor>
                  <from>
                    <xdr:col>6</xdr:col>
                    <xdr:colOff>571500</xdr:colOff>
                    <xdr:row>72</xdr:row>
                    <xdr:rowOff>38100</xdr:rowOff>
                  </from>
                  <to>
                    <xdr:col>7</xdr:col>
                    <xdr:colOff>66675</xdr:colOff>
                    <xdr:row>72</xdr:row>
                    <xdr:rowOff>247650</xdr:rowOff>
                  </to>
                </anchor>
              </controlPr>
            </control>
          </mc:Choice>
        </mc:AlternateContent>
        <mc:AlternateContent xmlns:mc="http://schemas.openxmlformats.org/markup-compatibility/2006">
          <mc:Choice Requires="x14">
            <control shapeId="4467" r:id="rId35" name="Group Box 371">
              <controlPr defaultSize="0" autoFill="0" autoPict="0">
                <anchor>
                  <from>
                    <xdr:col>2</xdr:col>
                    <xdr:colOff>171450</xdr:colOff>
                    <xdr:row>39</xdr:row>
                    <xdr:rowOff>0</xdr:rowOff>
                  </from>
                  <to>
                    <xdr:col>13</xdr:col>
                    <xdr:colOff>209550</xdr:colOff>
                    <xdr:row>40</xdr:row>
                    <xdr:rowOff>161925</xdr:rowOff>
                  </to>
                </anchor>
              </controlPr>
            </control>
          </mc:Choice>
        </mc:AlternateContent>
        <mc:AlternateContent xmlns:mc="http://schemas.openxmlformats.org/markup-compatibility/2006">
          <mc:Choice Requires="x14">
            <control shapeId="4468" r:id="rId36" name="Option Button 372">
              <controlPr defaultSize="0" autoFill="0" autoLine="0" autoPict="0">
                <anchor>
                  <from>
                    <xdr:col>2</xdr:col>
                    <xdr:colOff>352425</xdr:colOff>
                    <xdr:row>39</xdr:row>
                    <xdr:rowOff>57150</xdr:rowOff>
                  </from>
                  <to>
                    <xdr:col>3</xdr:col>
                    <xdr:colOff>95250</xdr:colOff>
                    <xdr:row>40</xdr:row>
                    <xdr:rowOff>57150</xdr:rowOff>
                  </to>
                </anchor>
              </controlPr>
            </control>
          </mc:Choice>
        </mc:AlternateContent>
        <mc:AlternateContent xmlns:mc="http://schemas.openxmlformats.org/markup-compatibility/2006">
          <mc:Choice Requires="x14">
            <control shapeId="4469" r:id="rId37" name="Option Button 373">
              <controlPr defaultSize="0" autoFill="0" autoLine="0" autoPict="0">
                <anchor>
                  <from>
                    <xdr:col>3</xdr:col>
                    <xdr:colOff>0</xdr:colOff>
                    <xdr:row>39</xdr:row>
                    <xdr:rowOff>57150</xdr:rowOff>
                  </from>
                  <to>
                    <xdr:col>3</xdr:col>
                    <xdr:colOff>533400</xdr:colOff>
                    <xdr:row>40</xdr:row>
                    <xdr:rowOff>57150</xdr:rowOff>
                  </to>
                </anchor>
              </controlPr>
            </control>
          </mc:Choice>
        </mc:AlternateContent>
        <mc:AlternateContent xmlns:mc="http://schemas.openxmlformats.org/markup-compatibility/2006">
          <mc:Choice Requires="x14">
            <control shapeId="4470" r:id="rId38" name="Option Button 374">
              <controlPr defaultSize="0" autoFill="0" autoLine="0" autoPict="0">
                <anchor>
                  <from>
                    <xdr:col>3</xdr:col>
                    <xdr:colOff>466725</xdr:colOff>
                    <xdr:row>39</xdr:row>
                    <xdr:rowOff>57150</xdr:rowOff>
                  </from>
                  <to>
                    <xdr:col>4</xdr:col>
                    <xdr:colOff>361950</xdr:colOff>
                    <xdr:row>40</xdr:row>
                    <xdr:rowOff>57150</xdr:rowOff>
                  </to>
                </anchor>
              </controlPr>
            </control>
          </mc:Choice>
        </mc:AlternateContent>
        <mc:AlternateContent xmlns:mc="http://schemas.openxmlformats.org/markup-compatibility/2006">
          <mc:Choice Requires="x14">
            <control shapeId="4471" r:id="rId39" name="Option Button 375">
              <controlPr defaultSize="0" autoFill="0" autoLine="0" autoPict="0">
                <anchor>
                  <from>
                    <xdr:col>4</xdr:col>
                    <xdr:colOff>552450</xdr:colOff>
                    <xdr:row>39</xdr:row>
                    <xdr:rowOff>47625</xdr:rowOff>
                  </from>
                  <to>
                    <xdr:col>5</xdr:col>
                    <xdr:colOff>514350</xdr:colOff>
                    <xdr:row>40</xdr:row>
                    <xdr:rowOff>57150</xdr:rowOff>
                  </to>
                </anchor>
              </controlPr>
            </control>
          </mc:Choice>
        </mc:AlternateContent>
        <mc:AlternateContent xmlns:mc="http://schemas.openxmlformats.org/markup-compatibility/2006">
          <mc:Choice Requires="x14">
            <control shapeId="4473" r:id="rId40" name="Option Button 377">
              <controlPr locked="0" defaultSize="0" autoFill="0" autoLine="0" autoPict="0" altText="Built Up Roof (BUR)">
                <anchor>
                  <from>
                    <xdr:col>5</xdr:col>
                    <xdr:colOff>400050</xdr:colOff>
                    <xdr:row>39</xdr:row>
                    <xdr:rowOff>47625</xdr:rowOff>
                  </from>
                  <to>
                    <xdr:col>7</xdr:col>
                    <xdr:colOff>161925</xdr:colOff>
                    <xdr:row>40</xdr:row>
                    <xdr:rowOff>66675</xdr:rowOff>
                  </to>
                </anchor>
              </controlPr>
            </control>
          </mc:Choice>
        </mc:AlternateContent>
        <mc:AlternateContent xmlns:mc="http://schemas.openxmlformats.org/markup-compatibility/2006">
          <mc:Choice Requires="x14">
            <control shapeId="4491" r:id="rId41" name="Option Button 395">
              <controlPr defaultSize="0" autoFill="0" autoLine="0" autoPict="0">
                <anchor>
                  <from>
                    <xdr:col>7</xdr:col>
                    <xdr:colOff>47625</xdr:colOff>
                    <xdr:row>39</xdr:row>
                    <xdr:rowOff>57150</xdr:rowOff>
                  </from>
                  <to>
                    <xdr:col>8</xdr:col>
                    <xdr:colOff>409575</xdr:colOff>
                    <xdr:row>40</xdr:row>
                    <xdr:rowOff>57150</xdr:rowOff>
                  </to>
                </anchor>
              </controlPr>
            </control>
          </mc:Choice>
        </mc:AlternateContent>
        <mc:AlternateContent xmlns:mc="http://schemas.openxmlformats.org/markup-compatibility/2006">
          <mc:Choice Requires="x14">
            <control shapeId="4496" r:id="rId42" name="Group Box 400">
              <controlPr defaultSize="0" autoFill="0" autoPict="0">
                <anchor>
                  <from>
                    <xdr:col>5</xdr:col>
                    <xdr:colOff>161925</xdr:colOff>
                    <xdr:row>71</xdr:row>
                    <xdr:rowOff>200025</xdr:rowOff>
                  </from>
                  <to>
                    <xdr:col>10</xdr:col>
                    <xdr:colOff>238125</xdr:colOff>
                    <xdr:row>73</xdr:row>
                    <xdr:rowOff>47625</xdr:rowOff>
                  </to>
                </anchor>
              </controlPr>
            </control>
          </mc:Choice>
        </mc:AlternateContent>
        <mc:AlternateContent xmlns:mc="http://schemas.openxmlformats.org/markup-compatibility/2006">
          <mc:Choice Requires="x14">
            <control shapeId="4566" r:id="rId43" name="Option Button 470">
              <controlPr defaultSize="0" autoFill="0" autoLine="0" autoPict="0">
                <anchor>
                  <from>
                    <xdr:col>6</xdr:col>
                    <xdr:colOff>19050</xdr:colOff>
                    <xdr:row>15</xdr:row>
                    <xdr:rowOff>47625</xdr:rowOff>
                  </from>
                  <to>
                    <xdr:col>6</xdr:col>
                    <xdr:colOff>581025</xdr:colOff>
                    <xdr:row>16</xdr:row>
                    <xdr:rowOff>38100</xdr:rowOff>
                  </to>
                </anchor>
              </controlPr>
            </control>
          </mc:Choice>
        </mc:AlternateContent>
        <mc:AlternateContent xmlns:mc="http://schemas.openxmlformats.org/markup-compatibility/2006">
          <mc:Choice Requires="x14">
            <control shapeId="4568" r:id="rId44" name="Group Box 472">
              <controlPr defaultSize="0" autoFill="0" autoPict="0">
                <anchor>
                  <from>
                    <xdr:col>3</xdr:col>
                    <xdr:colOff>323850</xdr:colOff>
                    <xdr:row>40</xdr:row>
                    <xdr:rowOff>209550</xdr:rowOff>
                  </from>
                  <to>
                    <xdr:col>13</xdr:col>
                    <xdr:colOff>276225</xdr:colOff>
                    <xdr:row>42</xdr:row>
                    <xdr:rowOff>142875</xdr:rowOff>
                  </to>
                </anchor>
              </controlPr>
            </control>
          </mc:Choice>
        </mc:AlternateContent>
        <mc:AlternateContent xmlns:mc="http://schemas.openxmlformats.org/markup-compatibility/2006">
          <mc:Choice Requires="x14">
            <control shapeId="4569" r:id="rId45" name="Option Button 473">
              <controlPr defaultSize="0" autoFill="0" autoLine="0" autoPict="0">
                <anchor>
                  <from>
                    <xdr:col>3</xdr:col>
                    <xdr:colOff>323850</xdr:colOff>
                    <xdr:row>41</xdr:row>
                    <xdr:rowOff>28575</xdr:rowOff>
                  </from>
                  <to>
                    <xdr:col>4</xdr:col>
                    <xdr:colOff>400050</xdr:colOff>
                    <xdr:row>42</xdr:row>
                    <xdr:rowOff>47625</xdr:rowOff>
                  </to>
                </anchor>
              </controlPr>
            </control>
          </mc:Choice>
        </mc:AlternateContent>
        <mc:AlternateContent xmlns:mc="http://schemas.openxmlformats.org/markup-compatibility/2006">
          <mc:Choice Requires="x14">
            <control shapeId="4571" r:id="rId46" name="Option Button 475">
              <controlPr defaultSize="0" autoFill="0" autoLine="0" autoPict="0">
                <anchor>
                  <from>
                    <xdr:col>4</xdr:col>
                    <xdr:colOff>219075</xdr:colOff>
                    <xdr:row>41</xdr:row>
                    <xdr:rowOff>19050</xdr:rowOff>
                  </from>
                  <to>
                    <xdr:col>6</xdr:col>
                    <xdr:colOff>371475</xdr:colOff>
                    <xdr:row>42</xdr:row>
                    <xdr:rowOff>47625</xdr:rowOff>
                  </to>
                </anchor>
              </controlPr>
            </control>
          </mc:Choice>
        </mc:AlternateContent>
        <mc:AlternateContent xmlns:mc="http://schemas.openxmlformats.org/markup-compatibility/2006">
          <mc:Choice Requires="x14">
            <control shapeId="4572" r:id="rId47" name="Option Button 476">
              <controlPr defaultSize="0" autoFill="0" autoLine="0" autoPict="0">
                <anchor>
                  <from>
                    <xdr:col>5</xdr:col>
                    <xdr:colOff>723900</xdr:colOff>
                    <xdr:row>41</xdr:row>
                    <xdr:rowOff>28575</xdr:rowOff>
                  </from>
                  <to>
                    <xdr:col>7</xdr:col>
                    <xdr:colOff>333375</xdr:colOff>
                    <xdr:row>42</xdr:row>
                    <xdr:rowOff>47625</xdr:rowOff>
                  </to>
                </anchor>
              </controlPr>
            </control>
          </mc:Choice>
        </mc:AlternateContent>
        <mc:AlternateContent xmlns:mc="http://schemas.openxmlformats.org/markup-compatibility/2006">
          <mc:Choice Requires="x14">
            <control shapeId="4615" r:id="rId48" name="Option Button 519">
              <controlPr defaultSize="0" autoFill="0" autoLine="0" autoPict="0">
                <anchor>
                  <from>
                    <xdr:col>6</xdr:col>
                    <xdr:colOff>628650</xdr:colOff>
                    <xdr:row>15</xdr:row>
                    <xdr:rowOff>47625</xdr:rowOff>
                  </from>
                  <to>
                    <xdr:col>7</xdr:col>
                    <xdr:colOff>504825</xdr:colOff>
                    <xdr:row>16</xdr:row>
                    <xdr:rowOff>38100</xdr:rowOff>
                  </to>
                </anchor>
              </controlPr>
            </control>
          </mc:Choice>
        </mc:AlternateContent>
        <mc:AlternateContent xmlns:mc="http://schemas.openxmlformats.org/markup-compatibility/2006">
          <mc:Choice Requires="x14">
            <control shapeId="4618" r:id="rId49" name="Option Button 522">
              <controlPr defaultSize="0" autoFill="0" autoLine="0" autoPict="0">
                <anchor>
                  <from>
                    <xdr:col>3</xdr:col>
                    <xdr:colOff>76200</xdr:colOff>
                    <xdr:row>21</xdr:row>
                    <xdr:rowOff>209550</xdr:rowOff>
                  </from>
                  <to>
                    <xdr:col>3</xdr:col>
                    <xdr:colOff>409575</xdr:colOff>
                    <xdr:row>22</xdr:row>
                    <xdr:rowOff>209550</xdr:rowOff>
                  </to>
                </anchor>
              </controlPr>
            </control>
          </mc:Choice>
        </mc:AlternateContent>
        <mc:AlternateContent xmlns:mc="http://schemas.openxmlformats.org/markup-compatibility/2006">
          <mc:Choice Requires="x14">
            <control shapeId="4620" r:id="rId50" name="Option Button 524">
              <controlPr defaultSize="0" autoFill="0" autoLine="0" autoPict="0">
                <anchor>
                  <from>
                    <xdr:col>3</xdr:col>
                    <xdr:colOff>76200</xdr:colOff>
                    <xdr:row>22</xdr:row>
                    <xdr:rowOff>219075</xdr:rowOff>
                  </from>
                  <to>
                    <xdr:col>3</xdr:col>
                    <xdr:colOff>400050</xdr:colOff>
                    <xdr:row>23</xdr:row>
                    <xdr:rowOff>209550</xdr:rowOff>
                  </to>
                </anchor>
              </controlPr>
            </control>
          </mc:Choice>
        </mc:AlternateContent>
        <mc:AlternateContent xmlns:mc="http://schemas.openxmlformats.org/markup-compatibility/2006">
          <mc:Choice Requires="x14">
            <control shapeId="4676" r:id="rId51" name="Check Box 580">
              <controlPr defaultSize="0" autoFill="0" autoLine="0" autoPict="0">
                <anchor moveWithCells="1">
                  <from>
                    <xdr:col>3</xdr:col>
                    <xdr:colOff>9525</xdr:colOff>
                    <xdr:row>44</xdr:row>
                    <xdr:rowOff>9525</xdr:rowOff>
                  </from>
                  <to>
                    <xdr:col>4</xdr:col>
                    <xdr:colOff>190500</xdr:colOff>
                    <xdr:row>45</xdr:row>
                    <xdr:rowOff>0</xdr:rowOff>
                  </to>
                </anchor>
              </controlPr>
            </control>
          </mc:Choice>
        </mc:AlternateContent>
        <mc:AlternateContent xmlns:mc="http://schemas.openxmlformats.org/markup-compatibility/2006">
          <mc:Choice Requires="x14">
            <control shapeId="4677" r:id="rId52" name="Check Box 581">
              <controlPr defaultSize="0" autoFill="0" autoLine="0" autoPict="0">
                <anchor moveWithCells="1">
                  <from>
                    <xdr:col>4</xdr:col>
                    <xdr:colOff>142875</xdr:colOff>
                    <xdr:row>44</xdr:row>
                    <xdr:rowOff>9525</xdr:rowOff>
                  </from>
                  <to>
                    <xdr:col>5</xdr:col>
                    <xdr:colOff>371475</xdr:colOff>
                    <xdr:row>45</xdr:row>
                    <xdr:rowOff>0</xdr:rowOff>
                  </to>
                </anchor>
              </controlPr>
            </control>
          </mc:Choice>
        </mc:AlternateContent>
        <mc:AlternateContent xmlns:mc="http://schemas.openxmlformats.org/markup-compatibility/2006">
          <mc:Choice Requires="x14">
            <control shapeId="4741" r:id="rId53" name="Option Button 645">
              <controlPr defaultSize="0" autoFill="0" autoLine="0" autoPict="0">
                <anchor>
                  <from>
                    <xdr:col>3</xdr:col>
                    <xdr:colOff>76200</xdr:colOff>
                    <xdr:row>23</xdr:row>
                    <xdr:rowOff>219075</xdr:rowOff>
                  </from>
                  <to>
                    <xdr:col>3</xdr:col>
                    <xdr:colOff>400050</xdr:colOff>
                    <xdr:row>24</xdr:row>
                    <xdr:rowOff>209550</xdr:rowOff>
                  </to>
                </anchor>
              </controlPr>
            </control>
          </mc:Choice>
        </mc:AlternateContent>
        <mc:AlternateContent xmlns:mc="http://schemas.openxmlformats.org/markup-compatibility/2006">
          <mc:Choice Requires="x14">
            <control shapeId="4819" r:id="rId54" name="Check Box 723">
              <controlPr defaultSize="0" autoFill="0" autoLine="0" autoPict="0">
                <anchor moveWithCells="1">
                  <from>
                    <xdr:col>7</xdr:col>
                    <xdr:colOff>523875</xdr:colOff>
                    <xdr:row>29</xdr:row>
                    <xdr:rowOff>19050</xdr:rowOff>
                  </from>
                  <to>
                    <xdr:col>9</xdr:col>
                    <xdr:colOff>0</xdr:colOff>
                    <xdr:row>30</xdr:row>
                    <xdr:rowOff>38100</xdr:rowOff>
                  </to>
                </anchor>
              </controlPr>
            </control>
          </mc:Choice>
        </mc:AlternateContent>
        <mc:AlternateContent xmlns:mc="http://schemas.openxmlformats.org/markup-compatibility/2006">
          <mc:Choice Requires="x14">
            <control shapeId="4829" r:id="rId55" name="Option Button 733">
              <controlPr locked="0" defaultSize="0" autoFill="0" autoLine="0" autoPict="0" altText="Other">
                <anchor>
                  <from>
                    <xdr:col>9</xdr:col>
                    <xdr:colOff>238125</xdr:colOff>
                    <xdr:row>39</xdr:row>
                    <xdr:rowOff>57150</xdr:rowOff>
                  </from>
                  <to>
                    <xdr:col>10</xdr:col>
                    <xdr:colOff>85725</xdr:colOff>
                    <xdr:row>40</xdr:row>
                    <xdr:rowOff>57150</xdr:rowOff>
                  </to>
                </anchor>
              </controlPr>
            </control>
          </mc:Choice>
        </mc:AlternateContent>
        <mc:AlternateContent xmlns:mc="http://schemas.openxmlformats.org/markup-compatibility/2006">
          <mc:Choice Requires="x14">
            <control shapeId="4833" r:id="rId56" name="Option Button 737">
              <controlPr locked="0" defaultSize="0" autoFill="0" autoLine="0" autoPict="0">
                <anchor>
                  <from>
                    <xdr:col>4</xdr:col>
                    <xdr:colOff>142875</xdr:colOff>
                    <xdr:row>39</xdr:row>
                    <xdr:rowOff>47625</xdr:rowOff>
                  </from>
                  <to>
                    <xdr:col>4</xdr:col>
                    <xdr:colOff>600075</xdr:colOff>
                    <xdr:row>40</xdr:row>
                    <xdr:rowOff>57150</xdr:rowOff>
                  </to>
                </anchor>
              </controlPr>
            </control>
          </mc:Choice>
        </mc:AlternateContent>
        <mc:AlternateContent xmlns:mc="http://schemas.openxmlformats.org/markup-compatibility/2006">
          <mc:Choice Requires="x14">
            <control shapeId="4849" r:id="rId57" name="Option Button 753">
              <controlPr locked="0" defaultSize="0" autoFill="0" autoLine="0" autoPict="0" altText="Other">
                <anchor>
                  <from>
                    <xdr:col>8</xdr:col>
                    <xdr:colOff>238125</xdr:colOff>
                    <xdr:row>39</xdr:row>
                    <xdr:rowOff>57150</xdr:rowOff>
                  </from>
                  <to>
                    <xdr:col>9</xdr:col>
                    <xdr:colOff>228600</xdr:colOff>
                    <xdr:row>40</xdr:row>
                    <xdr:rowOff>57150</xdr:rowOff>
                  </to>
                </anchor>
              </controlPr>
            </control>
          </mc:Choice>
        </mc:AlternateContent>
        <mc:AlternateContent xmlns:mc="http://schemas.openxmlformats.org/markup-compatibility/2006">
          <mc:Choice Requires="x14">
            <control shapeId="4854" r:id="rId58" name="Option Button 758">
              <controlPr defaultSize="0" autoFill="0" autoLine="0" autoPict="0">
                <anchor>
                  <from>
                    <xdr:col>1</xdr:col>
                    <xdr:colOff>209550</xdr:colOff>
                    <xdr:row>22</xdr:row>
                    <xdr:rowOff>9525</xdr:rowOff>
                  </from>
                  <to>
                    <xdr:col>2</xdr:col>
                    <xdr:colOff>152400</xdr:colOff>
                    <xdr:row>23</xdr:row>
                    <xdr:rowOff>0</xdr:rowOff>
                  </to>
                </anchor>
              </controlPr>
            </control>
          </mc:Choice>
        </mc:AlternateContent>
        <mc:AlternateContent xmlns:mc="http://schemas.openxmlformats.org/markup-compatibility/2006">
          <mc:Choice Requires="x14">
            <control shapeId="4863" r:id="rId59" name="Option Button 767">
              <controlPr locked="0" defaultSize="0" autoFill="0" autoLine="0" autoPict="0">
                <anchor>
                  <from>
                    <xdr:col>6</xdr:col>
                    <xdr:colOff>600075</xdr:colOff>
                    <xdr:row>6</xdr:row>
                    <xdr:rowOff>66675</xdr:rowOff>
                  </from>
                  <to>
                    <xdr:col>7</xdr:col>
                    <xdr:colOff>561975</xdr:colOff>
                    <xdr:row>7</xdr:row>
                    <xdr:rowOff>19050</xdr:rowOff>
                  </to>
                </anchor>
              </controlPr>
            </control>
          </mc:Choice>
        </mc:AlternateContent>
        <mc:AlternateContent xmlns:mc="http://schemas.openxmlformats.org/markup-compatibility/2006">
          <mc:Choice Requires="x14">
            <control shapeId="4864" r:id="rId60" name="Group Box 768">
              <controlPr defaultSize="0" autoFill="0" autoPict="0">
                <anchor moveWithCells="1">
                  <from>
                    <xdr:col>4</xdr:col>
                    <xdr:colOff>47625</xdr:colOff>
                    <xdr:row>5</xdr:row>
                    <xdr:rowOff>28575</xdr:rowOff>
                  </from>
                  <to>
                    <xdr:col>8</xdr:col>
                    <xdr:colOff>9525</xdr:colOff>
                    <xdr:row>7</xdr:row>
                    <xdr:rowOff>152400</xdr:rowOff>
                  </to>
                </anchor>
              </controlPr>
            </control>
          </mc:Choice>
        </mc:AlternateContent>
        <mc:AlternateContent xmlns:mc="http://schemas.openxmlformats.org/markup-compatibility/2006">
          <mc:Choice Requires="x14">
            <control shapeId="4950" r:id="rId61" name="Check Box 854">
              <controlPr defaultSize="0" autoFill="0" autoLine="0" autoPict="0">
                <anchor moveWithCells="1">
                  <from>
                    <xdr:col>0</xdr:col>
                    <xdr:colOff>685800</xdr:colOff>
                    <xdr:row>83</xdr:row>
                    <xdr:rowOff>0</xdr:rowOff>
                  </from>
                  <to>
                    <xdr:col>0</xdr:col>
                    <xdr:colOff>933450</xdr:colOff>
                    <xdr:row>83</xdr:row>
                    <xdr:rowOff>219075</xdr:rowOff>
                  </to>
                </anchor>
              </controlPr>
            </control>
          </mc:Choice>
        </mc:AlternateContent>
        <mc:AlternateContent xmlns:mc="http://schemas.openxmlformats.org/markup-compatibility/2006">
          <mc:Choice Requires="x14">
            <control shapeId="4951" r:id="rId62" name="Check Box 855">
              <controlPr defaultSize="0" autoFill="0" autoLine="0" autoPict="0">
                <anchor moveWithCells="1">
                  <from>
                    <xdr:col>2</xdr:col>
                    <xdr:colOff>657225</xdr:colOff>
                    <xdr:row>83</xdr:row>
                    <xdr:rowOff>9525</xdr:rowOff>
                  </from>
                  <to>
                    <xdr:col>3</xdr:col>
                    <xdr:colOff>114300</xdr:colOff>
                    <xdr:row>83</xdr:row>
                    <xdr:rowOff>219075</xdr:rowOff>
                  </to>
                </anchor>
              </controlPr>
            </control>
          </mc:Choice>
        </mc:AlternateContent>
        <mc:AlternateContent xmlns:mc="http://schemas.openxmlformats.org/markup-compatibility/2006">
          <mc:Choice Requires="x14">
            <control shapeId="4952" r:id="rId63" name="Check Box 856">
              <controlPr defaultSize="0" autoFill="0" autoLine="0" autoPict="0">
                <anchor moveWithCells="1">
                  <from>
                    <xdr:col>5</xdr:col>
                    <xdr:colOff>619125</xdr:colOff>
                    <xdr:row>83</xdr:row>
                    <xdr:rowOff>9525</xdr:rowOff>
                  </from>
                  <to>
                    <xdr:col>6</xdr:col>
                    <xdr:colOff>161925</xdr:colOff>
                    <xdr:row>83</xdr:row>
                    <xdr:rowOff>219075</xdr:rowOff>
                  </to>
                </anchor>
              </controlPr>
            </control>
          </mc:Choice>
        </mc:AlternateContent>
        <mc:AlternateContent xmlns:mc="http://schemas.openxmlformats.org/markup-compatibility/2006">
          <mc:Choice Requires="x14">
            <control shapeId="4953" r:id="rId64" name="Check Box 857">
              <controlPr defaultSize="0" autoFill="0" autoLine="0" autoPict="0">
                <anchor moveWithCells="1">
                  <from>
                    <xdr:col>8</xdr:col>
                    <xdr:colOff>76200</xdr:colOff>
                    <xdr:row>82</xdr:row>
                    <xdr:rowOff>114300</xdr:rowOff>
                  </from>
                  <to>
                    <xdr:col>8</xdr:col>
                    <xdr:colOff>323850</xdr:colOff>
                    <xdr:row>83</xdr:row>
                    <xdr:rowOff>200025</xdr:rowOff>
                  </to>
                </anchor>
              </controlPr>
            </control>
          </mc:Choice>
        </mc:AlternateContent>
        <mc:AlternateContent xmlns:mc="http://schemas.openxmlformats.org/markup-compatibility/2006">
          <mc:Choice Requires="x14">
            <control shapeId="4954" r:id="rId65" name="Check Box 858">
              <controlPr defaultSize="0" autoFill="0" autoLine="0" autoPict="0">
                <anchor moveWithCells="1">
                  <from>
                    <xdr:col>10</xdr:col>
                    <xdr:colOff>552450</xdr:colOff>
                    <xdr:row>83</xdr:row>
                    <xdr:rowOff>19050</xdr:rowOff>
                  </from>
                  <to>
                    <xdr:col>11</xdr:col>
                    <xdr:colOff>95250</xdr:colOff>
                    <xdr:row>83</xdr:row>
                    <xdr:rowOff>228600</xdr:rowOff>
                  </to>
                </anchor>
              </controlPr>
            </control>
          </mc:Choice>
        </mc:AlternateContent>
        <mc:AlternateContent xmlns:mc="http://schemas.openxmlformats.org/markup-compatibility/2006">
          <mc:Choice Requires="x14">
            <control shapeId="4955" r:id="rId66" name="Check Box 859">
              <controlPr defaultSize="0" autoFill="0" autoLine="0" autoPict="0">
                <anchor moveWithCells="1">
                  <from>
                    <xdr:col>0</xdr:col>
                    <xdr:colOff>742950</xdr:colOff>
                    <xdr:row>87</xdr:row>
                    <xdr:rowOff>9525</xdr:rowOff>
                  </from>
                  <to>
                    <xdr:col>0</xdr:col>
                    <xdr:colOff>1000125</xdr:colOff>
                    <xdr:row>87</xdr:row>
                    <xdr:rowOff>238125</xdr:rowOff>
                  </to>
                </anchor>
              </controlPr>
            </control>
          </mc:Choice>
        </mc:AlternateContent>
        <mc:AlternateContent xmlns:mc="http://schemas.openxmlformats.org/markup-compatibility/2006">
          <mc:Choice Requires="x14">
            <control shapeId="4956" r:id="rId67" name="Check Box 860">
              <controlPr defaultSize="0" autoFill="0" autoLine="0" autoPict="0">
                <anchor moveWithCells="1">
                  <from>
                    <xdr:col>3</xdr:col>
                    <xdr:colOff>190500</xdr:colOff>
                    <xdr:row>87</xdr:row>
                    <xdr:rowOff>57150</xdr:rowOff>
                  </from>
                  <to>
                    <xdr:col>3</xdr:col>
                    <xdr:colOff>438150</xdr:colOff>
                    <xdr:row>88</xdr:row>
                    <xdr:rowOff>19050</xdr:rowOff>
                  </to>
                </anchor>
              </controlPr>
            </control>
          </mc:Choice>
        </mc:AlternateContent>
        <mc:AlternateContent xmlns:mc="http://schemas.openxmlformats.org/markup-compatibility/2006">
          <mc:Choice Requires="x14">
            <control shapeId="4957" r:id="rId68" name="Check Box 861">
              <controlPr defaultSize="0" autoFill="0" autoLine="0" autoPict="0">
                <anchor moveWithCells="1">
                  <from>
                    <xdr:col>5</xdr:col>
                    <xdr:colOff>600075</xdr:colOff>
                    <xdr:row>87</xdr:row>
                    <xdr:rowOff>66675</xdr:rowOff>
                  </from>
                  <to>
                    <xdr:col>6</xdr:col>
                    <xdr:colOff>142875</xdr:colOff>
                    <xdr:row>88</xdr:row>
                    <xdr:rowOff>19050</xdr:rowOff>
                  </to>
                </anchor>
              </controlPr>
            </control>
          </mc:Choice>
        </mc:AlternateContent>
        <mc:AlternateContent xmlns:mc="http://schemas.openxmlformats.org/markup-compatibility/2006">
          <mc:Choice Requires="x14">
            <control shapeId="4958" r:id="rId69" name="Check Box 862">
              <controlPr defaultSize="0" autoFill="0" autoLine="0" autoPict="0">
                <anchor moveWithCells="1">
                  <from>
                    <xdr:col>7</xdr:col>
                    <xdr:colOff>352425</xdr:colOff>
                    <xdr:row>87</xdr:row>
                    <xdr:rowOff>47625</xdr:rowOff>
                  </from>
                  <to>
                    <xdr:col>7</xdr:col>
                    <xdr:colOff>590550</xdr:colOff>
                    <xdr:row>87</xdr:row>
                    <xdr:rowOff>266700</xdr:rowOff>
                  </to>
                </anchor>
              </controlPr>
            </control>
          </mc:Choice>
        </mc:AlternateContent>
        <mc:AlternateContent xmlns:mc="http://schemas.openxmlformats.org/markup-compatibility/2006">
          <mc:Choice Requires="x14">
            <control shapeId="4959" r:id="rId70" name="Check Box 863">
              <controlPr defaultSize="0" autoFill="0" autoLine="0" autoPict="0">
                <anchor moveWithCells="1">
                  <from>
                    <xdr:col>10</xdr:col>
                    <xdr:colOff>571500</xdr:colOff>
                    <xdr:row>86</xdr:row>
                    <xdr:rowOff>266700</xdr:rowOff>
                  </from>
                  <to>
                    <xdr:col>11</xdr:col>
                    <xdr:colOff>114300</xdr:colOff>
                    <xdr:row>87</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3" id="{8B9DE457-C125-41AE-BB25-C1F94762077D}">
            <xm:f>Lists!$L$1=2</xm:f>
            <x14:dxf>
              <font>
                <color theme="0"/>
              </font>
              <border>
                <left/>
                <right/>
                <top/>
                <bottom/>
                <vertical/>
                <horizontal/>
              </border>
            </x14:dxf>
          </x14:cfRule>
          <xm:sqref>J38:L38</xm:sqref>
        </x14:conditionalFormatting>
      </x14:conditionalFormattings>
    </ex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000-000008000000}">
          <x14:formula1>
            <xm:f>Lists!$A$4:$A$54</xm:f>
          </x14:formula1>
          <xm:sqref>H20</xm:sqref>
        </x14:dataValidation>
        <x14:dataValidation type="list" allowBlank="1" showInputMessage="1" showErrorMessage="1" xr:uid="{00000000-0002-0000-0000-000009000000}">
          <x14:formula1>
            <xm:f>Lists!$I$3:$I$4</xm:f>
          </x14:formula1>
          <xm:sqref>H43</xm:sqref>
        </x14:dataValidation>
        <x14:dataValidation type="list" allowBlank="1" showInputMessage="1" showErrorMessage="1" xr:uid="{00000000-0002-0000-0000-00000A000000}">
          <x14:formula1>
            <xm:f>Lists!$N$31:$N$32</xm:f>
          </x14:formula1>
          <xm:sqref>F53</xm:sqref>
        </x14:dataValidation>
        <x14:dataValidation type="list" allowBlank="1" showInputMessage="1" showErrorMessage="1" xr:uid="{1C8E49B6-4783-4782-A804-67275FC3E09C}">
          <x14:formula1>
            <xm:f>Lists!$N$45:$N$47</xm:f>
          </x14:formula1>
          <xm:sqref>G41:I41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62"/>
  <sheetViews>
    <sheetView workbookViewId="0">
      <selection activeCell="L1" sqref="L1"/>
    </sheetView>
  </sheetViews>
  <sheetFormatPr defaultRowHeight="15" x14ac:dyDescent="0.25"/>
  <cols>
    <col min="2" max="3" width="9.5703125" customWidth="1"/>
    <col min="13" max="13" width="17.7109375" customWidth="1"/>
  </cols>
  <sheetData>
    <row r="1" spans="1:21" ht="15" customHeight="1" x14ac:dyDescent="0.25">
      <c r="A1" t="s">
        <v>136</v>
      </c>
      <c r="C1" s="28"/>
      <c r="E1" s="29"/>
      <c r="F1" s="29" t="s">
        <v>2</v>
      </c>
      <c r="G1" s="29" t="s">
        <v>8</v>
      </c>
      <c r="L1" s="74">
        <v>0</v>
      </c>
      <c r="M1" s="74">
        <v>0</v>
      </c>
      <c r="P1">
        <v>0</v>
      </c>
      <c r="Q1" t="b">
        <v>0</v>
      </c>
      <c r="R1" t="b">
        <v>0</v>
      </c>
    </row>
    <row r="2" spans="1:21" x14ac:dyDescent="0.25">
      <c r="A2" t="s">
        <v>11</v>
      </c>
      <c r="B2" t="s">
        <v>133</v>
      </c>
      <c r="C2" t="s">
        <v>134</v>
      </c>
      <c r="E2" s="29" t="s">
        <v>87</v>
      </c>
      <c r="F2" s="72">
        <v>1</v>
      </c>
      <c r="G2" s="72">
        <v>1</v>
      </c>
      <c r="I2" s="30" t="s">
        <v>137</v>
      </c>
      <c r="K2" s="60" t="s">
        <v>137</v>
      </c>
    </row>
    <row r="3" spans="1:21" x14ac:dyDescent="0.25">
      <c r="A3" s="30" t="s">
        <v>137</v>
      </c>
      <c r="B3" s="30" t="s">
        <v>137</v>
      </c>
      <c r="C3" s="30" t="s">
        <v>137</v>
      </c>
      <c r="E3" s="29" t="s">
        <v>135</v>
      </c>
      <c r="F3" s="29" t="str">
        <f>IF(F2=1,"USA",IF(F2=2,"Canada",IF(F2=3,"Mexico","")))</f>
        <v>USA</v>
      </c>
      <c r="G3" s="29" t="str">
        <f>IF(G2=1,"USA",IF(G2=2,"Canada",IF(G2=3,"Mexico","")))</f>
        <v>USA</v>
      </c>
      <c r="I3" t="s">
        <v>140</v>
      </c>
      <c r="K3" s="61">
        <v>1</v>
      </c>
    </row>
    <row r="4" spans="1:21" x14ac:dyDescent="0.25">
      <c r="A4" t="s">
        <v>30</v>
      </c>
      <c r="B4" t="s">
        <v>91</v>
      </c>
      <c r="C4" t="s">
        <v>104</v>
      </c>
      <c r="I4" t="s">
        <v>141</v>
      </c>
      <c r="K4" s="61">
        <v>2</v>
      </c>
    </row>
    <row r="5" spans="1:21" x14ac:dyDescent="0.25">
      <c r="A5" t="s">
        <v>9</v>
      </c>
      <c r="B5" t="s">
        <v>92</v>
      </c>
      <c r="C5" t="s">
        <v>105</v>
      </c>
      <c r="K5" t="s">
        <v>25</v>
      </c>
    </row>
    <row r="6" spans="1:21" x14ac:dyDescent="0.25">
      <c r="A6" t="s">
        <v>32</v>
      </c>
      <c r="B6" t="s">
        <v>93</v>
      </c>
      <c r="C6" t="s">
        <v>106</v>
      </c>
      <c r="K6" s="61" t="s">
        <v>144</v>
      </c>
    </row>
    <row r="7" spans="1:21" x14ac:dyDescent="0.25">
      <c r="A7" t="s">
        <v>33</v>
      </c>
      <c r="B7" t="s">
        <v>94</v>
      </c>
      <c r="C7" t="s">
        <v>107</v>
      </c>
      <c r="M7" t="s">
        <v>175</v>
      </c>
      <c r="N7">
        <v>0</v>
      </c>
    </row>
    <row r="8" spans="1:21" x14ac:dyDescent="0.25">
      <c r="A8" t="s">
        <v>34</v>
      </c>
      <c r="B8" t="s">
        <v>95</v>
      </c>
      <c r="C8" t="s">
        <v>108</v>
      </c>
      <c r="E8" s="29" t="s">
        <v>149</v>
      </c>
      <c r="F8" s="72">
        <v>1</v>
      </c>
      <c r="H8" t="s">
        <v>155</v>
      </c>
      <c r="I8" s="74">
        <f>IF(AND(prod_sel=1,tilt_sel=3),3,
  IF(AND(prod_sel=1,tilt_sel=1),1,IF(AND(prod_sel=1,tilt_sel=2),2)))</f>
        <v>1</v>
      </c>
      <c r="P8">
        <v>5</v>
      </c>
    </row>
    <row r="9" spans="1:21" x14ac:dyDescent="0.25">
      <c r="A9" t="s">
        <v>35</v>
      </c>
      <c r="B9" t="s">
        <v>96</v>
      </c>
      <c r="C9" t="s">
        <v>109</v>
      </c>
    </row>
    <row r="10" spans="1:21" x14ac:dyDescent="0.25">
      <c r="A10" t="s">
        <v>36</v>
      </c>
      <c r="B10" t="s">
        <v>97</v>
      </c>
      <c r="C10" t="s">
        <v>34</v>
      </c>
      <c r="E10" s="29" t="s">
        <v>154</v>
      </c>
      <c r="F10" s="72">
        <v>1</v>
      </c>
    </row>
    <row r="11" spans="1:21" x14ac:dyDescent="0.25">
      <c r="A11" t="s">
        <v>37</v>
      </c>
      <c r="B11" t="s">
        <v>98</v>
      </c>
      <c r="C11" t="s">
        <v>110</v>
      </c>
      <c r="U11" s="139" t="s">
        <v>213</v>
      </c>
    </row>
    <row r="12" spans="1:21" x14ac:dyDescent="0.25">
      <c r="A12" t="s">
        <v>38</v>
      </c>
      <c r="B12" t="s">
        <v>99</v>
      </c>
      <c r="C12" t="s">
        <v>111</v>
      </c>
      <c r="E12" s="29" t="s">
        <v>171</v>
      </c>
      <c r="F12" s="72">
        <v>0</v>
      </c>
      <c r="M12" t="s">
        <v>176</v>
      </c>
      <c r="N12">
        <v>0</v>
      </c>
    </row>
    <row r="13" spans="1:21" x14ac:dyDescent="0.25">
      <c r="A13" t="s">
        <v>40</v>
      </c>
      <c r="B13" t="s">
        <v>100</v>
      </c>
      <c r="C13" t="s">
        <v>112</v>
      </c>
      <c r="U13" s="140" t="s">
        <v>214</v>
      </c>
    </row>
    <row r="14" spans="1:21" x14ac:dyDescent="0.25">
      <c r="A14" t="s">
        <v>41</v>
      </c>
      <c r="B14" t="s">
        <v>101</v>
      </c>
      <c r="C14" t="s">
        <v>113</v>
      </c>
    </row>
    <row r="15" spans="1:21" x14ac:dyDescent="0.25">
      <c r="A15" t="s">
        <v>43</v>
      </c>
      <c r="B15" t="s">
        <v>102</v>
      </c>
      <c r="C15" t="s">
        <v>114</v>
      </c>
      <c r="U15" s="138" t="s">
        <v>212</v>
      </c>
    </row>
    <row r="16" spans="1:21" x14ac:dyDescent="0.25">
      <c r="A16" t="s">
        <v>44</v>
      </c>
      <c r="B16" t="s">
        <v>103</v>
      </c>
      <c r="C16" t="s">
        <v>43</v>
      </c>
    </row>
    <row r="17" spans="1:14" x14ac:dyDescent="0.25">
      <c r="A17" t="s">
        <v>45</v>
      </c>
      <c r="B17" t="s">
        <v>91</v>
      </c>
      <c r="C17" t="s">
        <v>115</v>
      </c>
    </row>
    <row r="18" spans="1:14" x14ac:dyDescent="0.25">
      <c r="A18" t="s">
        <v>46</v>
      </c>
      <c r="C18" t="s">
        <v>116</v>
      </c>
    </row>
    <row r="19" spans="1:14" x14ac:dyDescent="0.25">
      <c r="A19" t="s">
        <v>47</v>
      </c>
      <c r="C19" t="s">
        <v>117</v>
      </c>
    </row>
    <row r="20" spans="1:14" x14ac:dyDescent="0.25">
      <c r="A20" t="s">
        <v>48</v>
      </c>
      <c r="C20" t="s">
        <v>118</v>
      </c>
    </row>
    <row r="21" spans="1:14" x14ac:dyDescent="0.25">
      <c r="A21" t="s">
        <v>49</v>
      </c>
      <c r="C21" t="s">
        <v>119</v>
      </c>
    </row>
    <row r="22" spans="1:14" x14ac:dyDescent="0.25">
      <c r="A22" t="s">
        <v>50</v>
      </c>
      <c r="C22" t="s">
        <v>95</v>
      </c>
    </row>
    <row r="23" spans="1:14" x14ac:dyDescent="0.25">
      <c r="A23" t="s">
        <v>51</v>
      </c>
      <c r="C23" t="s">
        <v>120</v>
      </c>
    </row>
    <row r="24" spans="1:14" x14ac:dyDescent="0.25">
      <c r="A24" t="s">
        <v>53</v>
      </c>
      <c r="C24" t="s">
        <v>121</v>
      </c>
    </row>
    <row r="25" spans="1:14" x14ac:dyDescent="0.25">
      <c r="A25" t="s">
        <v>54</v>
      </c>
      <c r="C25" t="s">
        <v>122</v>
      </c>
      <c r="M25" t="s">
        <v>181</v>
      </c>
      <c r="N25">
        <v>7</v>
      </c>
    </row>
    <row r="26" spans="1:14" x14ac:dyDescent="0.25">
      <c r="A26" t="s">
        <v>55</v>
      </c>
      <c r="C26" t="s">
        <v>123</v>
      </c>
    </row>
    <row r="27" spans="1:14" x14ac:dyDescent="0.25">
      <c r="A27" t="s">
        <v>56</v>
      </c>
      <c r="C27" t="s">
        <v>124</v>
      </c>
    </row>
    <row r="28" spans="1:14" x14ac:dyDescent="0.25">
      <c r="A28" t="s">
        <v>57</v>
      </c>
      <c r="C28" t="s">
        <v>125</v>
      </c>
    </row>
    <row r="29" spans="1:14" x14ac:dyDescent="0.25">
      <c r="A29" t="s">
        <v>58</v>
      </c>
      <c r="C29" t="s">
        <v>126</v>
      </c>
      <c r="M29" s="84" t="s">
        <v>183</v>
      </c>
      <c r="N29" t="b">
        <f>IF(AND('Flat Roof'!E51&gt;60,'Flat Roof'!E52&lt;'Flat Roof'!E51),TRUE,FALSE)</f>
        <v>0</v>
      </c>
    </row>
    <row r="30" spans="1:14" x14ac:dyDescent="0.25">
      <c r="A30" t="s">
        <v>59</v>
      </c>
      <c r="C30" t="s">
        <v>127</v>
      </c>
      <c r="N30" t="b">
        <f>IF('Flat Roof'!F53="Flexible",TRUE,FALSE)</f>
        <v>0</v>
      </c>
    </row>
    <row r="31" spans="1:14" x14ac:dyDescent="0.25">
      <c r="A31" t="s">
        <v>60</v>
      </c>
      <c r="C31" t="s">
        <v>128</v>
      </c>
      <c r="N31" t="s">
        <v>184</v>
      </c>
    </row>
    <row r="32" spans="1:14" x14ac:dyDescent="0.25">
      <c r="A32" t="s">
        <v>61</v>
      </c>
      <c r="C32" t="s">
        <v>129</v>
      </c>
      <c r="N32" t="s">
        <v>185</v>
      </c>
    </row>
    <row r="33" spans="1:14" x14ac:dyDescent="0.25">
      <c r="A33" t="s">
        <v>62</v>
      </c>
      <c r="C33" t="s">
        <v>130</v>
      </c>
    </row>
    <row r="34" spans="1:14" x14ac:dyDescent="0.25">
      <c r="A34" t="s">
        <v>5</v>
      </c>
      <c r="C34" t="s">
        <v>131</v>
      </c>
    </row>
    <row r="35" spans="1:14" x14ac:dyDescent="0.25">
      <c r="A35" t="s">
        <v>63</v>
      </c>
      <c r="C35" t="s">
        <v>132</v>
      </c>
    </row>
    <row r="36" spans="1:14" x14ac:dyDescent="0.25">
      <c r="A36" t="s">
        <v>64</v>
      </c>
      <c r="N36" t="s">
        <v>187</v>
      </c>
    </row>
    <row r="37" spans="1:14" x14ac:dyDescent="0.25">
      <c r="A37" t="s">
        <v>65</v>
      </c>
      <c r="N37" t="s">
        <v>188</v>
      </c>
    </row>
    <row r="38" spans="1:14" x14ac:dyDescent="0.25">
      <c r="A38" t="s">
        <v>66</v>
      </c>
      <c r="N38" t="s">
        <v>189</v>
      </c>
    </row>
    <row r="39" spans="1:14" x14ac:dyDescent="0.25">
      <c r="A39" t="s">
        <v>68</v>
      </c>
      <c r="N39" t="s">
        <v>25</v>
      </c>
    </row>
    <row r="40" spans="1:14" x14ac:dyDescent="0.25">
      <c r="A40" t="s">
        <v>69</v>
      </c>
      <c r="N40" t="b">
        <f>IF('Flat Roof'!A42="The roof membrane on this building is",TRUE,FALSE)</f>
        <v>1</v>
      </c>
    </row>
    <row r="41" spans="1:14" x14ac:dyDescent="0.25">
      <c r="A41" t="s">
        <v>70</v>
      </c>
      <c r="N41" t="b">
        <f>IF('Flat Roof'!G42="Specify for “other” by typing into the field",TRUE,FALSE)</f>
        <v>0</v>
      </c>
    </row>
    <row r="42" spans="1:14" x14ac:dyDescent="0.25">
      <c r="A42" t="s">
        <v>72</v>
      </c>
    </row>
    <row r="43" spans="1:14" x14ac:dyDescent="0.25">
      <c r="A43" t="s">
        <v>74</v>
      </c>
    </row>
    <row r="44" spans="1:14" x14ac:dyDescent="0.25">
      <c r="A44" t="s">
        <v>75</v>
      </c>
    </row>
    <row r="45" spans="1:14" x14ac:dyDescent="0.25">
      <c r="A45" t="s">
        <v>76</v>
      </c>
      <c r="N45" t="s">
        <v>209</v>
      </c>
    </row>
    <row r="46" spans="1:14" x14ac:dyDescent="0.25">
      <c r="A46" t="s">
        <v>77</v>
      </c>
      <c r="N46" t="s">
        <v>211</v>
      </c>
    </row>
    <row r="47" spans="1:14" x14ac:dyDescent="0.25">
      <c r="A47" t="s">
        <v>78</v>
      </c>
      <c r="N47" t="s">
        <v>210</v>
      </c>
    </row>
    <row r="48" spans="1:14" x14ac:dyDescent="0.25">
      <c r="A48" t="s">
        <v>79</v>
      </c>
    </row>
    <row r="49" spans="1:1" x14ac:dyDescent="0.25">
      <c r="A49" t="s">
        <v>80</v>
      </c>
    </row>
    <row r="50" spans="1:1" x14ac:dyDescent="0.25">
      <c r="A50" t="s">
        <v>82</v>
      </c>
    </row>
    <row r="51" spans="1:1" x14ac:dyDescent="0.25">
      <c r="A51" t="s">
        <v>83</v>
      </c>
    </row>
    <row r="52" spans="1:1" x14ac:dyDescent="0.25">
      <c r="A52" t="s">
        <v>84</v>
      </c>
    </row>
    <row r="53" spans="1:1" x14ac:dyDescent="0.25">
      <c r="A53" t="s">
        <v>85</v>
      </c>
    </row>
    <row r="54" spans="1:1" x14ac:dyDescent="0.25">
      <c r="A54" t="s">
        <v>86</v>
      </c>
    </row>
    <row r="55" spans="1:1" x14ac:dyDescent="0.25">
      <c r="A55" t="s">
        <v>31</v>
      </c>
    </row>
    <row r="56" spans="1:1" x14ac:dyDescent="0.25">
      <c r="A56" t="s">
        <v>39</v>
      </c>
    </row>
    <row r="57" spans="1:1" x14ac:dyDescent="0.25">
      <c r="A57" t="s">
        <v>42</v>
      </c>
    </row>
    <row r="58" spans="1:1" x14ac:dyDescent="0.25">
      <c r="A58" t="s">
        <v>67</v>
      </c>
    </row>
    <row r="59" spans="1:1" x14ac:dyDescent="0.25">
      <c r="A59" t="s">
        <v>71</v>
      </c>
    </row>
    <row r="60" spans="1:1" x14ac:dyDescent="0.25">
      <c r="A60" t="s">
        <v>73</v>
      </c>
    </row>
    <row r="61" spans="1:1" x14ac:dyDescent="0.25">
      <c r="A61" t="s">
        <v>52</v>
      </c>
    </row>
    <row r="62" spans="1:1" x14ac:dyDescent="0.25">
      <c r="A62" t="s">
        <v>81</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C3:J6"/>
  <sheetViews>
    <sheetView topLeftCell="A4" zoomScaleNormal="100" workbookViewId="0">
      <selection activeCell="D13" sqref="D13"/>
    </sheetView>
  </sheetViews>
  <sheetFormatPr defaultRowHeight="15" x14ac:dyDescent="0.25"/>
  <cols>
    <col min="2" max="2" width="88.5703125" customWidth="1"/>
    <col min="4" max="4" width="11" customWidth="1"/>
    <col min="8" max="8" width="70.7109375" customWidth="1"/>
    <col min="10" max="10" width="11" customWidth="1"/>
  </cols>
  <sheetData>
    <row r="3" spans="3:10" ht="99.95" customHeight="1" x14ac:dyDescent="0.25">
      <c r="C3" s="66">
        <v>1</v>
      </c>
      <c r="D3" s="65" t="s">
        <v>150</v>
      </c>
      <c r="E3" s="69"/>
      <c r="F3" s="69"/>
      <c r="G3" s="68">
        <v>1</v>
      </c>
      <c r="H3" s="67"/>
      <c r="I3" s="66">
        <f>tilt_sel</f>
        <v>1</v>
      </c>
      <c r="J3" s="65" t="str">
        <f>VLOOKUP(Lists!I8,$C$3:$D$6,2,FALSE)</f>
        <v>Images!B3</v>
      </c>
    </row>
    <row r="4" spans="3:10" ht="99.95" customHeight="1" x14ac:dyDescent="0.25">
      <c r="C4" s="66">
        <v>2</v>
      </c>
      <c r="D4" s="65" t="s">
        <v>151</v>
      </c>
      <c r="E4" s="69"/>
      <c r="F4" s="69"/>
      <c r="G4" s="68">
        <v>2</v>
      </c>
      <c r="H4" s="67"/>
      <c r="I4" s="66">
        <v>2</v>
      </c>
      <c r="J4" s="65" t="str">
        <f>VLOOKUP(I4,$C$3:$D$4,2,FALSE)</f>
        <v>Images!B4</v>
      </c>
    </row>
    <row r="5" spans="3:10" ht="99.95" customHeight="1" x14ac:dyDescent="0.25">
      <c r="C5" s="66">
        <v>4</v>
      </c>
      <c r="D5" s="65" t="s">
        <v>152</v>
      </c>
    </row>
    <row r="6" spans="3:10" ht="99.95" customHeight="1" x14ac:dyDescent="0.25">
      <c r="C6" s="66">
        <v>3</v>
      </c>
      <c r="D6" s="65" t="s">
        <v>153</v>
      </c>
    </row>
  </sheetData>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G1:T60"/>
  <sheetViews>
    <sheetView topLeftCell="A19" workbookViewId="0">
      <selection activeCell="D6" sqref="D6:G6"/>
    </sheetView>
  </sheetViews>
  <sheetFormatPr defaultColWidth="9.140625" defaultRowHeight="15" x14ac:dyDescent="0.25"/>
  <cols>
    <col min="7" max="7" width="14" customWidth="1"/>
    <col min="12" max="12" width="10.140625" style="61" customWidth="1"/>
    <col min="13" max="13" width="21" customWidth="1"/>
    <col min="14" max="14" width="9.140625" customWidth="1"/>
  </cols>
  <sheetData>
    <row r="1" spans="7:12" x14ac:dyDescent="0.25">
      <c r="G1" s="111"/>
    </row>
    <row r="2" spans="7:12" x14ac:dyDescent="0.25">
      <c r="G2" s="111"/>
    </row>
    <row r="3" spans="7:12" x14ac:dyDescent="0.25">
      <c r="K3" s="31" t="s">
        <v>3</v>
      </c>
      <c r="L3" s="61">
        <f>'Flat Roof'!D6</f>
        <v>0</v>
      </c>
    </row>
    <row r="4" spans="7:12" x14ac:dyDescent="0.25">
      <c r="K4" s="31" t="s">
        <v>173</v>
      </c>
      <c r="L4" s="61" t="str">
        <f>'Flat Roof'!$E$8&amp;"  "&amp;'Flat Roof'!$E$9&amp;""</f>
        <v xml:space="preserve">  </v>
      </c>
    </row>
    <row r="5" spans="7:12" x14ac:dyDescent="0.25">
      <c r="K5" s="111" t="s">
        <v>4</v>
      </c>
      <c r="L5" s="61">
        <f>'Flat Roof'!E10</f>
        <v>0</v>
      </c>
    </row>
    <row r="6" spans="7:12" x14ac:dyDescent="0.25">
      <c r="K6" s="111" t="s">
        <v>172</v>
      </c>
      <c r="L6" s="61">
        <f>'Flat Roof'!J10</f>
        <v>0</v>
      </c>
    </row>
    <row r="7" spans="7:12" x14ac:dyDescent="0.25">
      <c r="K7" s="111" t="s">
        <v>159</v>
      </c>
      <c r="L7" s="114">
        <f>'Flat Roof'!L10</f>
        <v>0</v>
      </c>
    </row>
    <row r="8" spans="7:12" x14ac:dyDescent="0.25">
      <c r="K8" s="111" t="s">
        <v>10</v>
      </c>
      <c r="L8" s="61" t="str">
        <f>CompanyRegion</f>
        <v>USA</v>
      </c>
    </row>
    <row r="9" spans="7:12" x14ac:dyDescent="0.25">
      <c r="K9" s="31"/>
    </row>
    <row r="10" spans="7:12" x14ac:dyDescent="0.25">
      <c r="K10" s="111" t="s">
        <v>29</v>
      </c>
      <c r="L10" s="61">
        <f>'Flat Roof'!J15</f>
        <v>0</v>
      </c>
    </row>
    <row r="11" spans="7:12" x14ac:dyDescent="0.25">
      <c r="K11" s="84"/>
    </row>
    <row r="12" spans="7:12" x14ac:dyDescent="0.25">
      <c r="K12" s="31" t="s">
        <v>88</v>
      </c>
      <c r="L12" s="61">
        <f>'Flat Roof'!D15</f>
        <v>0</v>
      </c>
    </row>
    <row r="13" spans="7:12" x14ac:dyDescent="0.25">
      <c r="K13" s="31" t="s">
        <v>90</v>
      </c>
      <c r="L13" t="str">
        <f>'Flat Roof'!$E$17&amp;"  "&amp;'Flat Roof'!$E$18&amp;""</f>
        <v xml:space="preserve">  </v>
      </c>
    </row>
    <row r="14" spans="7:12" x14ac:dyDescent="0.25">
      <c r="K14" s="111" t="s">
        <v>4</v>
      </c>
      <c r="L14" s="61">
        <f>'Flat Roof'!E19</f>
        <v>0</v>
      </c>
    </row>
    <row r="15" spans="7:12" x14ac:dyDescent="0.25">
      <c r="K15" s="111" t="s">
        <v>172</v>
      </c>
      <c r="L15" s="61">
        <f>'Flat Roof'!J19</f>
        <v>0</v>
      </c>
    </row>
    <row r="16" spans="7:12" x14ac:dyDescent="0.25">
      <c r="K16" s="111" t="s">
        <v>159</v>
      </c>
      <c r="L16" s="114">
        <f>'Flat Roof'!L19</f>
        <v>0</v>
      </c>
    </row>
    <row r="17" spans="11:12" x14ac:dyDescent="0.25">
      <c r="K17" s="111" t="s">
        <v>10</v>
      </c>
      <c r="L17" s="61" t="str">
        <f>ProjectRegion</f>
        <v>USA</v>
      </c>
    </row>
    <row r="18" spans="11:12" x14ac:dyDescent="0.25">
      <c r="K18" s="111"/>
    </row>
    <row r="19" spans="11:12" x14ac:dyDescent="0.25">
      <c r="K19" s="111" t="s">
        <v>160</v>
      </c>
      <c r="L19" s="61" t="str">
        <f>IF(prod_sel=2,"CLAW FR","CLAW FR")</f>
        <v>CLAW FR</v>
      </c>
    </row>
    <row r="20" spans="11:12" x14ac:dyDescent="0.25">
      <c r="K20" s="111" t="s">
        <v>161</v>
      </c>
      <c r="L20" s="61" t="str">
        <f>IF(tilt_sel=1,"10",IF(tilt_sel=2,"5",""))</f>
        <v>10</v>
      </c>
    </row>
    <row r="21" spans="11:12" x14ac:dyDescent="0.25">
      <c r="K21" s="111" t="s">
        <v>162</v>
      </c>
      <c r="L21" s="61" t="str">
        <f>IF(Lists!F12=1,'Flat Roof'!D23,IF(Lists!F12=2,'Flat Roof'!D24,""))</f>
        <v/>
      </c>
    </row>
    <row r="22" spans="11:12" x14ac:dyDescent="0.25">
      <c r="K22" s="84"/>
    </row>
    <row r="23" spans="11:12" x14ac:dyDescent="0.25">
      <c r="K23" s="111" t="s">
        <v>1</v>
      </c>
      <c r="L23" s="61">
        <f>'Flat Roof'!K28</f>
        <v>0</v>
      </c>
    </row>
    <row r="24" spans="11:12" x14ac:dyDescent="0.25">
      <c r="K24" s="84"/>
    </row>
    <row r="25" spans="11:12" x14ac:dyDescent="0.25">
      <c r="K25" s="111" t="s">
        <v>163</v>
      </c>
      <c r="L25" s="61">
        <f>'Flat Roof'!D33</f>
        <v>0</v>
      </c>
    </row>
    <row r="26" spans="11:12" x14ac:dyDescent="0.25">
      <c r="K26" s="31" t="s">
        <v>13</v>
      </c>
      <c r="L26" s="61">
        <f>'Flat Roof'!I33</f>
        <v>0</v>
      </c>
    </row>
    <row r="27" spans="11:12" x14ac:dyDescent="0.25">
      <c r="K27" s="31" t="s">
        <v>14</v>
      </c>
      <c r="L27" s="61">
        <f>'Flat Roof'!D34</f>
        <v>0</v>
      </c>
    </row>
    <row r="28" spans="11:12" x14ac:dyDescent="0.25">
      <c r="K28" s="31" t="s">
        <v>15</v>
      </c>
      <c r="L28" s="61">
        <f>'Flat Roof'!I34</f>
        <v>0</v>
      </c>
    </row>
    <row r="29" spans="11:12" x14ac:dyDescent="0.25">
      <c r="K29" s="31" t="s">
        <v>17</v>
      </c>
      <c r="L29" s="61">
        <f>'Flat Roof'!D35</f>
        <v>0</v>
      </c>
    </row>
    <row r="30" spans="11:12" x14ac:dyDescent="0.25">
      <c r="K30" s="84"/>
    </row>
    <row r="31" spans="11:12" x14ac:dyDescent="0.25">
      <c r="K31" s="31" t="s">
        <v>164</v>
      </c>
      <c r="L31" s="61" t="str">
        <f>IF(Lists!Q1=FALSE,"NO","YES")</f>
        <v>NO</v>
      </c>
    </row>
    <row r="32" spans="11:12" x14ac:dyDescent="0.25">
      <c r="K32" s="31"/>
    </row>
    <row r="33" spans="9:20" x14ac:dyDescent="0.25">
      <c r="K33" s="31" t="s">
        <v>165</v>
      </c>
      <c r="L33" s="61">
        <f>'Flat Roof'!D37</f>
        <v>0</v>
      </c>
    </row>
    <row r="34" spans="9:20" x14ac:dyDescent="0.25">
      <c r="K34" s="31" t="s">
        <v>166</v>
      </c>
      <c r="L34" s="61" t="str">
        <f>IF(Lists!L1=1,"YES",IF(Lists!L1=2,"NO",""))</f>
        <v/>
      </c>
    </row>
    <row r="35" spans="9:20" x14ac:dyDescent="0.25">
      <c r="K35" s="31" t="s">
        <v>174</v>
      </c>
      <c r="L35" s="61" t="str">
        <f>'Flat Roof'!$K$38&amp;"  "&amp;'Flat Roof'!$L$38&amp;""</f>
        <v xml:space="preserve">  (per UL1703)</v>
      </c>
    </row>
    <row r="36" spans="9:20" x14ac:dyDescent="0.25">
      <c r="K36" s="31" t="s">
        <v>167</v>
      </c>
      <c r="L36" s="61" t="str">
        <f>IF(Lists!M1=1,"YES",IF(Lists!M1=2,"NO",""))</f>
        <v/>
      </c>
    </row>
    <row r="37" spans="9:20" x14ac:dyDescent="0.25">
      <c r="K37" s="31" t="s">
        <v>19</v>
      </c>
      <c r="L37" s="61">
        <f>'Flat Roof'!D39</f>
        <v>0</v>
      </c>
    </row>
    <row r="38" spans="9:20" x14ac:dyDescent="0.25">
      <c r="K38" s="31" t="s">
        <v>20</v>
      </c>
      <c r="L38" s="61">
        <f>'Flat Roof'!G39</f>
        <v>0</v>
      </c>
    </row>
    <row r="39" spans="9:20" x14ac:dyDescent="0.25">
      <c r="K39" s="31" t="s">
        <v>21</v>
      </c>
      <c r="L39" s="61" t="str">
        <f>IF(AND(Lists!N12=1,Lists!R1&lt;&gt;TRUE),"EPDM",IF(AND(Lists!N12=2,Lists!R1&lt;&gt;TRUE),"TPO",IF(AND(Lists!N12=3,Lists!R1&lt;&gt;TRUE),"PVC",IF(AND(Lists!N12=4,Lists!R1&lt;&gt;TRUE),"Acrylic over Foam",IF(AND(Lists!N12=5,Lists!R1&lt;&gt;TRUE),"(BUR) Mod Bitumen",IF(AND(Lists!N12=6,Lists!R1&lt;&gt;TRUE),"(BUR) Asphalt",IF(AND(Lists!N12=7,Lists!R1&lt;&gt;TRUE),"(BUR)Coal Tar",IF(AND(Lists!N12=8,Lists!R1&lt;&gt;TRUE),"Concrete/Paver",IF(OR(Lists!R1=TRUE,Lists!N12=1,Lists!N12=2,Lists!N12,Lists!N12=4,Lists!N12=5,Lists!N12=6,Lists!N12=7,Lists!N12=8),"Acrylic","")))))))))</f>
        <v/>
      </c>
    </row>
    <row r="40" spans="9:20" x14ac:dyDescent="0.25">
      <c r="I40" s="115"/>
      <c r="J40" s="115"/>
      <c r="K40" s="31" t="str">
        <f>IF(OR(Lists!N12=1,Lists!N12=2,Lists!N12=3,Lists!N12=4),"The roof membrane on this building is","")</f>
        <v/>
      </c>
      <c r="L40" s="61" t="str">
        <f>IF(Lists!N7=1,"Ballasted",IF(Lists!N7=2,"Mechanically Attached",IF(Lists!N7=3,"Fully Adhered","")))</f>
        <v/>
      </c>
      <c r="T40" s="61"/>
    </row>
    <row r="41" spans="9:20" x14ac:dyDescent="0.25">
      <c r="K41" s="84" t="str">
        <f>IF(Lists!N7=2,"a) Is there any anti-billowing protection mechanism:","")</f>
        <v/>
      </c>
      <c r="L41" s="112" t="str">
        <f>IF('Flat Roof'!H43="Yes","Yes",IF('Flat Roof'!H43="No","No",""))</f>
        <v/>
      </c>
      <c r="T41" s="61"/>
    </row>
    <row r="42" spans="9:20" x14ac:dyDescent="0.25">
      <c r="K42" s="84" t="str">
        <f>IF(Lists!N7=2,"b) What is the membrane width (distance between seems) (ft):","")</f>
        <v/>
      </c>
      <c r="L42" s="112">
        <f>'Flat Roof'!H44</f>
        <v>0</v>
      </c>
      <c r="T42" s="61"/>
    </row>
    <row r="43" spans="9:20" x14ac:dyDescent="0.25">
      <c r="K43" s="111" t="s">
        <v>22</v>
      </c>
      <c r="L43" s="112">
        <f>'Flat Roof'!D47</f>
        <v>0</v>
      </c>
      <c r="T43" s="61"/>
    </row>
    <row r="44" spans="9:20" x14ac:dyDescent="0.25">
      <c r="K44" s="111" t="s">
        <v>168</v>
      </c>
      <c r="L44" s="113">
        <f>'Flat Roof'!D48</f>
        <v>0</v>
      </c>
    </row>
    <row r="45" spans="9:20" x14ac:dyDescent="0.25">
      <c r="I45" s="116"/>
      <c r="J45" s="116"/>
      <c r="K45" s="111" t="s">
        <v>186</v>
      </c>
      <c r="L45" s="113">
        <f>'Flat Roof'!K48</f>
        <v>0</v>
      </c>
    </row>
    <row r="46" spans="9:20" x14ac:dyDescent="0.25">
      <c r="K46" s="111" t="s">
        <v>177</v>
      </c>
      <c r="L46" s="61">
        <f>'Flat Roof'!G48</f>
        <v>0</v>
      </c>
    </row>
    <row r="47" spans="9:20" x14ac:dyDescent="0.25">
      <c r="K47" s="111"/>
    </row>
    <row r="48" spans="9:20" x14ac:dyDescent="0.25">
      <c r="K48" s="111" t="s">
        <v>178</v>
      </c>
      <c r="L48" s="113">
        <f>'Flat Roof'!E51</f>
        <v>0</v>
      </c>
    </row>
    <row r="49" spans="11:12" x14ac:dyDescent="0.25">
      <c r="K49" s="111" t="s">
        <v>179</v>
      </c>
      <c r="L49" s="113">
        <f>'Flat Roof'!H51</f>
        <v>0</v>
      </c>
    </row>
    <row r="50" spans="11:12" x14ac:dyDescent="0.25">
      <c r="K50" s="111" t="s">
        <v>180</v>
      </c>
      <c r="L50" s="61">
        <f>'Flat Roof'!E52</f>
        <v>0</v>
      </c>
    </row>
    <row r="51" spans="11:12" x14ac:dyDescent="0.25">
      <c r="K51" s="111" t="str">
        <f>IF(AND('Flat Roof'!E51&gt;60,'Flat Roof'!E52&lt;'Flat Roof'!E51),"Is building Rigid or Flexible*","")</f>
        <v/>
      </c>
      <c r="L51" s="112">
        <f>'Flat Roof'!F53</f>
        <v>0</v>
      </c>
    </row>
    <row r="52" spans="11:12" x14ac:dyDescent="0.25">
      <c r="K52" s="111" t="str">
        <f>IF('Flat Roof'!F53="Flexible","What is building natural frequency (Hz)*","")</f>
        <v/>
      </c>
      <c r="L52" s="112">
        <f>'Flat Roof'!L53</f>
        <v>0</v>
      </c>
    </row>
    <row r="53" spans="11:12" x14ac:dyDescent="0.25">
      <c r="K53" s="84"/>
    </row>
    <row r="54" spans="11:12" x14ac:dyDescent="0.25">
      <c r="K54" s="111" t="s">
        <v>169</v>
      </c>
      <c r="L54" s="61" t="str">
        <f>IF(Lists!P1=1,'Flat Roof'!$A$82,IF(Lists!P1=2,'Flat Roof'!$C$82,IF(Lists!P1=3,'Flat Roof'!F82,IF(Lists!P1=4,'Flat Roof'!$H$82,IF(Lists!P1=5,'Flat Roof'!K82,IF(Lists!P1=6,'Flat Roof'!A87,IF(Lists!P1=8,"Unknown or PanelClaw to Recommend",IF(Lists!P1=7,'Flat Roof'!G92,"Unknown or PanelClaw to Recommend"))))))))</f>
        <v>Unknown or PanelClaw to Recommend</v>
      </c>
    </row>
    <row r="55" spans="11:12" x14ac:dyDescent="0.25">
      <c r="K55" s="84"/>
    </row>
    <row r="56" spans="11:12" x14ac:dyDescent="0.25">
      <c r="K56" s="111" t="s">
        <v>26</v>
      </c>
    </row>
    <row r="57" spans="11:12" x14ac:dyDescent="0.25">
      <c r="K57" s="111" t="s">
        <v>181</v>
      </c>
      <c r="L57" s="61" t="str">
        <f>IF(Lists!N25=1,'Flat Roof'!F73,IF(Lists!N25=2,'Flat Roof'!H73,""))</f>
        <v/>
      </c>
    </row>
    <row r="58" spans="11:12" x14ac:dyDescent="0.25">
      <c r="K58" s="110" t="s">
        <v>170</v>
      </c>
      <c r="L58" s="61">
        <f>'Flat Roof'!E74</f>
        <v>0</v>
      </c>
    </row>
    <row r="59" spans="11:12" x14ac:dyDescent="0.25">
      <c r="K59" s="110" t="s">
        <v>27</v>
      </c>
      <c r="L59" s="61">
        <f>'Flat Roof'!E75</f>
        <v>0</v>
      </c>
    </row>
    <row r="60" spans="11:12" x14ac:dyDescent="0.25">
      <c r="K60" s="110" t="s">
        <v>182</v>
      </c>
      <c r="L60" s="61">
        <f>'Flat Roof'!A97</f>
        <v>0</v>
      </c>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 id="{578D51BC-A148-4E11-8F2E-67E93A165322}">
            <xm:f>'\\pc-server\Panelclaw\Users\parsanious\Documents\New folder\Intake Form\[9940011_RevF_AIF_PB3_NA.xlsx]Lists'!#REF!&lt;&gt;2</xm:f>
            <x14:dxf>
              <numFmt numFmtId="165" formatCode=";;;"/>
              <border>
                <left/>
                <right/>
                <top/>
                <bottom/>
              </border>
            </x14:dxf>
          </x14:cfRule>
          <xm:sqref>L41</xm:sqref>
        </x14:conditionalFormatting>
        <x14:conditionalFormatting xmlns:xm="http://schemas.microsoft.com/office/excel/2006/main">
          <x14:cfRule type="expression" priority="3" id="{8C9582E3-3B19-4ADB-8F8F-BD3C25A5A22D}">
            <xm:f>'\\pc-server\Panelclaw\Users\parsanious\Documents\New folder\Intake Form\[9940011_RevF_AIF_PB3_NA.xlsx]Lists'!#REF!&lt;&gt;2</xm:f>
            <x14:dxf>
              <numFmt numFmtId="165" formatCode=";;;"/>
              <border>
                <left/>
                <right/>
                <top/>
                <bottom/>
              </border>
            </x14:dxf>
          </x14:cfRule>
          <xm:sqref>L42:L43</xm:sqref>
        </x14:conditionalFormatting>
        <x14:conditionalFormatting xmlns:xm="http://schemas.microsoft.com/office/excel/2006/main">
          <x14:cfRule type="expression" priority="2" id="{D95F803F-4C5A-452B-B4E8-2DE53538E115}">
            <xm:f>'\\pc-server\Panelclaw\Users\parsanious\Documents\New folder\Intake Form\[9940011_RevF_AIF_PB3_NA.xlsx]Lists'!#REF!=FALSE</xm:f>
            <x14:dxf>
              <numFmt numFmtId="165" formatCode=";;;"/>
              <border>
                <left/>
                <right/>
                <top/>
                <bottom/>
              </border>
            </x14:dxf>
          </x14:cfRule>
          <xm:sqref>L51</xm:sqref>
        </x14:conditionalFormatting>
        <x14:conditionalFormatting xmlns:xm="http://schemas.microsoft.com/office/excel/2006/main">
          <x14:cfRule type="expression" priority="1" id="{F9C01619-8244-427E-B737-98E6CA29B7F6}">
            <xm:f>'\\pc-server\Panelclaw\Users\parsanious\Documents\New folder\Intake Form\[9940011_RevF_AIF_PB3_NA.xlsx]Lists'!#REF!=FALSE</xm:f>
            <x14:dxf>
              <numFmt numFmtId="165" formatCode=";;;"/>
              <border>
                <left/>
                <right/>
                <top/>
                <bottom/>
              </border>
            </x14:dxf>
          </x14:cfRule>
          <xm:sqref>L52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2.xml><?xml version="1.0" encoding="utf-8"?>
<ct:contentTypeSchema xmlns:ct="http://schemas.microsoft.com/office/2006/metadata/contentType" xmlns:ma="http://schemas.microsoft.com/office/2006/metadata/properties/metaAttributes" ct:_="" ma:_="" ma:contentTypeName="Document" ma:contentTypeID="0x010100CFB76B3CBDA043419462877B2AD09FB2" ma:contentTypeVersion="12" ma:contentTypeDescription="Create a new document." ma:contentTypeScope="" ma:versionID="bd9a737cd25a70aa9c3f5b6b127a90fc">
  <xsd:schema xmlns:xsd="http://www.w3.org/2001/XMLSchema" xmlns:xs="http://www.w3.org/2001/XMLSchema" xmlns:p="http://schemas.microsoft.com/office/2006/metadata/properties" xmlns:ns2="a281b2f1-fc50-40ca-8d16-1199a81c5e13" xmlns:ns3="86c8f513-326f-4656-a004-a4885070af63" targetNamespace="http://schemas.microsoft.com/office/2006/metadata/properties" ma:root="true" ma:fieldsID="6dea5f3a9c18aa162905d5f0733980e9" ns2:_="" ns3:_="">
    <xsd:import namespace="a281b2f1-fc50-40ca-8d16-1199a81c5e13"/>
    <xsd:import namespace="86c8f513-326f-4656-a004-a4885070af6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81b2f1-fc50-40ca-8d16-1199a81c5e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c8f513-326f-4656-a004-a4885070af6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249975-E5A5-4DE5-A336-F04213B68342}">
  <ds:schemaRefs>
    <ds:schemaRef ds:uri="http://schemas.microsoft.com/office/2006/customDocumentInformationPanel"/>
  </ds:schemaRefs>
</ds:datastoreItem>
</file>

<file path=customXml/itemProps2.xml><?xml version="1.0" encoding="utf-8"?>
<ds:datastoreItem xmlns:ds="http://schemas.openxmlformats.org/officeDocument/2006/customXml" ds:itemID="{E96C69B8-3F40-450C-A091-0EECD9815E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81b2f1-fc50-40ca-8d16-1199a81c5e13"/>
    <ds:schemaRef ds:uri="86c8f513-326f-4656-a004-a4885070af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E28EBB-9458-444B-AA34-B0CD9F5D975F}">
  <ds:schemaRefs>
    <ds:schemaRef ds:uri="http://schemas.microsoft.com/sharepoint/v3/contenttype/forms"/>
  </ds:schemaRefs>
</ds:datastoreItem>
</file>

<file path=customXml/itemProps4.xml><?xml version="1.0" encoding="utf-8"?>
<ds:datastoreItem xmlns:ds="http://schemas.openxmlformats.org/officeDocument/2006/customXml" ds:itemID="{8A9AD523-2820-40AA-80FB-2A90ECACF0CB}">
  <ds:schemaRefs>
    <ds:schemaRef ds:uri="http://purl.org/dc/terms/"/>
    <ds:schemaRef ds:uri="86c8f513-326f-4656-a004-a4885070af63"/>
    <ds:schemaRef ds:uri="http://www.w3.org/XML/1998/namespace"/>
    <ds:schemaRef ds:uri="http://schemas.microsoft.com/office/2006/metadata/propertie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a281b2f1-fc50-40ca-8d16-1199a81c5e1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Flat Roof</vt:lpstr>
      <vt:lpstr>Lists</vt:lpstr>
      <vt:lpstr>Images</vt:lpstr>
      <vt:lpstr>HIDDEN CALC</vt:lpstr>
      <vt:lpstr>CompanyRegion</vt:lpstr>
      <vt:lpstr>Countries</vt:lpstr>
      <vt:lpstr>ModuleFireType</vt:lpstr>
      <vt:lpstr>prod_sel</vt:lpstr>
      <vt:lpstr>ProjectRegion</vt:lpstr>
      <vt:lpstr>row_slec</vt:lpstr>
      <vt:lpstr>rowselc</vt:lpstr>
      <vt:lpstr>tilt_sel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cnicolaou@panelclaw.com</dc:creator>
  <cp:lastModifiedBy>Joseph Armano</cp:lastModifiedBy>
  <cp:lastPrinted>2020-09-17T15:48:14Z</cp:lastPrinted>
  <dcterms:created xsi:type="dcterms:W3CDTF">2015-02-04T18:58:39Z</dcterms:created>
  <dcterms:modified xsi:type="dcterms:W3CDTF">2020-09-24T17:42:38Z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0x010100CFB76B3CBDA043419462877B2AD09FB2</vt:lpwstr>
  </property>
</Properties>
</file>